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tabRatio="555" activeTab="0"/>
  </bookViews>
  <sheets>
    <sheet name="zadanie" sheetId="1" r:id="rId1"/>
    <sheet name="početnosti" sheetId="2" r:id="rId2"/>
    <sheet name="grafy" sheetId="3" r:id="rId3"/>
    <sheet name="interval. počet.10" sheetId="4" r:id="rId4"/>
    <sheet name="interval.počet.15" sheetId="5" r:id="rId5"/>
    <sheet name="stredné hod. a miery variab." sheetId="6" r:id="rId6"/>
  </sheets>
  <definedNames/>
  <calcPr fullCalcOnLoad="1"/>
</workbook>
</file>

<file path=xl/sharedStrings.xml><?xml version="1.0" encoding="utf-8"?>
<sst xmlns="http://schemas.openxmlformats.org/spreadsheetml/2006/main" count="53" uniqueCount="30">
  <si>
    <t>Zostavte tabuľku početnosti, relatívnej početnosti a kumulatívnej početnosti.</t>
  </si>
  <si>
    <t>Vypočítajte stredné hodnoty a miery variability.</t>
  </si>
  <si>
    <t>Počet bodov</t>
  </si>
  <si>
    <t>Početnosť</t>
  </si>
  <si>
    <t>Relatívna početnosť</t>
  </si>
  <si>
    <t>Kumulatívna početnosť</t>
  </si>
  <si>
    <t>Relatívna kumulatívna početnosť</t>
  </si>
  <si>
    <t>spolu</t>
  </si>
  <si>
    <t>aritmetický priemer</t>
  </si>
  <si>
    <t>geometrický priemer</t>
  </si>
  <si>
    <t>harmonický priemer</t>
  </si>
  <si>
    <t>modus</t>
  </si>
  <si>
    <t>medián</t>
  </si>
  <si>
    <t>kvartil</t>
  </si>
  <si>
    <t>percentil</t>
  </si>
  <si>
    <t>variačné rozpätie</t>
  </si>
  <si>
    <t>priemerná odchýlka</t>
  </si>
  <si>
    <t>smerodajná odchýlka</t>
  </si>
  <si>
    <t>rozptyl</t>
  </si>
  <si>
    <t>Pearsonov var. koeficient</t>
  </si>
  <si>
    <t>V teste z matematiky získalo 212 študentov nasledujúce bodové hodnotenie:</t>
  </si>
  <si>
    <t>Vyrobte histogramy a polygóny početnosti.</t>
  </si>
  <si>
    <t>Dolná hranica</t>
  </si>
  <si>
    <t>Horná hranica</t>
  </si>
  <si>
    <t>Interval</t>
  </si>
  <si>
    <t>Zostavte tabuľku intervalovej početnosti, relatívnej početnosti a kumulatívnej početnosti a urobte grafy.</t>
  </si>
  <si>
    <t>Text</t>
  </si>
  <si>
    <t>maximum</t>
  </si>
  <si>
    <t>minimum</t>
  </si>
  <si>
    <t>šírka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</si>
</sst>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0.000"/>
    <numFmt numFmtId="174" formatCode="0.0"/>
  </numFmts>
  <fonts count="43">
    <font>
      <sz val="10"/>
      <name val="Arial CE"/>
      <family val="0"/>
    </font>
    <font>
      <sz val="11.75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.75"/>
      <color indexed="8"/>
      <name val="Arial CE"/>
      <family val="0"/>
    </font>
    <font>
      <b/>
      <sz val="12"/>
      <color indexed="8"/>
      <name val="Arial CE"/>
      <family val="0"/>
    </font>
    <font>
      <b/>
      <sz val="14.25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9" fontId="0" fillId="33" borderId="10" xfId="44" applyFont="1" applyFill="1" applyBorder="1" applyAlignment="1">
      <alignment horizontal="center"/>
    </xf>
    <xf numFmtId="10" fontId="0" fillId="34" borderId="10" xfId="44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0" fontId="0" fillId="0" borderId="10" xfId="44" applyNumberFormat="1" applyFont="1" applyBorder="1" applyAlignment="1">
      <alignment horizontal="center"/>
    </xf>
    <xf numFmtId="0" fontId="0" fillId="0" borderId="10" xfId="44" applyNumberFormat="1" applyFont="1" applyBorder="1" applyAlignment="1">
      <alignment horizontal="center"/>
    </xf>
    <xf numFmtId="10" fontId="0" fillId="0" borderId="10" xfId="44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početnosti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35"/>
          <c:w val="0.9732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početnosti!$A$3:$A$33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početnosti!$B$3:$B$33</c:f>
              <c:numCache>
                <c:ptCount val="31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18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8</c:v>
                </c:pt>
                <c:pt idx="26">
                  <c:v>12</c:v>
                </c:pt>
                <c:pt idx="27">
                  <c:v>6</c:v>
                </c:pt>
                <c:pt idx="28">
                  <c:v>6</c:v>
                </c:pt>
                <c:pt idx="29">
                  <c:v>12</c:v>
                </c:pt>
                <c:pt idx="30">
                  <c:v>6</c:v>
                </c:pt>
              </c:numCache>
            </c:numRef>
          </c:val>
        </c:ser>
        <c:gapWidth val="0"/>
        <c:axId val="24374874"/>
        <c:axId val="18047275"/>
      </c:bar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374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"/>
          <c:w val="0.9732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početnosti!$E$2:$E$34</c:f>
              <c:numCache>
                <c:ptCount val="33"/>
                <c:pt idx="0">
                  <c:v>0</c:v>
                </c:pt>
                <c:pt idx="1">
                  <c:v>0.018867924528301886</c:v>
                </c:pt>
                <c:pt idx="2">
                  <c:v>0.07075471698113207</c:v>
                </c:pt>
                <c:pt idx="3">
                  <c:v>0.1179245283018868</c:v>
                </c:pt>
                <c:pt idx="4">
                  <c:v>0.16037735849056603</c:v>
                </c:pt>
                <c:pt idx="5">
                  <c:v>0.18867924528301888</c:v>
                </c:pt>
                <c:pt idx="6">
                  <c:v>0.20754716981132076</c:v>
                </c:pt>
                <c:pt idx="7">
                  <c:v>0.29245283018867924</c:v>
                </c:pt>
                <c:pt idx="8">
                  <c:v>0.32075471698113206</c:v>
                </c:pt>
                <c:pt idx="9">
                  <c:v>0.35377358490566035</c:v>
                </c:pt>
                <c:pt idx="10">
                  <c:v>0.37264150943396224</c:v>
                </c:pt>
                <c:pt idx="11">
                  <c:v>0.41037735849056606</c:v>
                </c:pt>
                <c:pt idx="12">
                  <c:v>0.45754716981132076</c:v>
                </c:pt>
                <c:pt idx="13">
                  <c:v>0.49528301886792453</c:v>
                </c:pt>
                <c:pt idx="14">
                  <c:v>0.5235849056603774</c:v>
                </c:pt>
                <c:pt idx="15">
                  <c:v>0.5283018867924528</c:v>
                </c:pt>
                <c:pt idx="16">
                  <c:v>0.5377358490566038</c:v>
                </c:pt>
                <c:pt idx="17">
                  <c:v>0.5566037735849056</c:v>
                </c:pt>
                <c:pt idx="18">
                  <c:v>0.5943396226415094</c:v>
                </c:pt>
                <c:pt idx="19">
                  <c:v>0.6226415094339622</c:v>
                </c:pt>
                <c:pt idx="20">
                  <c:v>0.6320754716981132</c:v>
                </c:pt>
                <c:pt idx="21">
                  <c:v>0.6650943396226415</c:v>
                </c:pt>
                <c:pt idx="22">
                  <c:v>0.6886792452830188</c:v>
                </c:pt>
                <c:pt idx="23">
                  <c:v>0.7075471698113207</c:v>
                </c:pt>
                <c:pt idx="24">
                  <c:v>0.7452830188679245</c:v>
                </c:pt>
                <c:pt idx="25">
                  <c:v>0.7641509433962265</c:v>
                </c:pt>
                <c:pt idx="26">
                  <c:v>0.8018867924528302</c:v>
                </c:pt>
                <c:pt idx="27">
                  <c:v>0.8584905660377359</c:v>
                </c:pt>
                <c:pt idx="28">
                  <c:v>0.8867924528301887</c:v>
                </c:pt>
                <c:pt idx="29">
                  <c:v>0.9150943396226415</c:v>
                </c:pt>
                <c:pt idx="30">
                  <c:v>0.9716981132075472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5945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"/>
          <c:w val="0.9732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početnosti!$F$2:$F$34</c:f>
              <c:numCache>
                <c:ptCount val="33"/>
                <c:pt idx="0">
                  <c:v>212</c:v>
                </c:pt>
                <c:pt idx="1">
                  <c:v>212</c:v>
                </c:pt>
                <c:pt idx="2">
                  <c:v>208</c:v>
                </c:pt>
                <c:pt idx="3">
                  <c:v>197</c:v>
                </c:pt>
                <c:pt idx="4">
                  <c:v>187</c:v>
                </c:pt>
                <c:pt idx="5">
                  <c:v>178</c:v>
                </c:pt>
                <c:pt idx="6">
                  <c:v>172</c:v>
                </c:pt>
                <c:pt idx="7">
                  <c:v>168</c:v>
                </c:pt>
                <c:pt idx="8">
                  <c:v>150</c:v>
                </c:pt>
                <c:pt idx="9">
                  <c:v>144</c:v>
                </c:pt>
                <c:pt idx="10">
                  <c:v>137</c:v>
                </c:pt>
                <c:pt idx="11">
                  <c:v>133</c:v>
                </c:pt>
                <c:pt idx="12">
                  <c:v>125</c:v>
                </c:pt>
                <c:pt idx="13">
                  <c:v>115</c:v>
                </c:pt>
                <c:pt idx="14">
                  <c:v>107</c:v>
                </c:pt>
                <c:pt idx="15">
                  <c:v>101</c:v>
                </c:pt>
                <c:pt idx="16">
                  <c:v>100</c:v>
                </c:pt>
                <c:pt idx="17">
                  <c:v>98</c:v>
                </c:pt>
                <c:pt idx="18">
                  <c:v>94</c:v>
                </c:pt>
                <c:pt idx="19">
                  <c:v>86</c:v>
                </c:pt>
                <c:pt idx="20">
                  <c:v>80</c:v>
                </c:pt>
                <c:pt idx="21">
                  <c:v>78</c:v>
                </c:pt>
                <c:pt idx="22">
                  <c:v>71</c:v>
                </c:pt>
                <c:pt idx="23">
                  <c:v>66</c:v>
                </c:pt>
                <c:pt idx="24">
                  <c:v>62</c:v>
                </c:pt>
                <c:pt idx="25">
                  <c:v>54</c:v>
                </c:pt>
                <c:pt idx="26">
                  <c:v>50</c:v>
                </c:pt>
                <c:pt idx="27">
                  <c:v>42</c:v>
                </c:pt>
                <c:pt idx="28">
                  <c:v>30</c:v>
                </c:pt>
                <c:pt idx="29">
                  <c:v>24</c:v>
                </c:pt>
                <c:pt idx="30">
                  <c:v>18</c:v>
                </c:pt>
                <c:pt idx="31">
                  <c:v>6</c:v>
                </c:pt>
                <c:pt idx="32">
                  <c:v>0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930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075"/>
          <c:w val="0.97325"/>
          <c:h val="0.70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početnosti!$G$2:$G$34</c:f>
              <c:numCache>
                <c:ptCount val="33"/>
                <c:pt idx="0">
                  <c:v>1</c:v>
                </c:pt>
                <c:pt idx="1">
                  <c:v>1</c:v>
                </c:pt>
                <c:pt idx="2">
                  <c:v>0.9811320754716981</c:v>
                </c:pt>
                <c:pt idx="3">
                  <c:v>0.9292452830188679</c:v>
                </c:pt>
                <c:pt idx="4">
                  <c:v>0.8820754716981132</c:v>
                </c:pt>
                <c:pt idx="5">
                  <c:v>0.839622641509434</c:v>
                </c:pt>
                <c:pt idx="6">
                  <c:v>0.8113207547169812</c:v>
                </c:pt>
                <c:pt idx="7">
                  <c:v>0.7924528301886793</c:v>
                </c:pt>
                <c:pt idx="8">
                  <c:v>0.7075471698113207</c:v>
                </c:pt>
                <c:pt idx="9">
                  <c:v>0.6792452830188679</c:v>
                </c:pt>
                <c:pt idx="10">
                  <c:v>0.6462264150943396</c:v>
                </c:pt>
                <c:pt idx="11">
                  <c:v>0.6273584905660378</c:v>
                </c:pt>
                <c:pt idx="12">
                  <c:v>0.589622641509434</c:v>
                </c:pt>
                <c:pt idx="13">
                  <c:v>0.5424528301886793</c:v>
                </c:pt>
                <c:pt idx="14">
                  <c:v>0.5047169811320755</c:v>
                </c:pt>
                <c:pt idx="15">
                  <c:v>0.47641509433962265</c:v>
                </c:pt>
                <c:pt idx="16">
                  <c:v>0.4716981132075472</c:v>
                </c:pt>
                <c:pt idx="17">
                  <c:v>0.46226415094339623</c:v>
                </c:pt>
                <c:pt idx="18">
                  <c:v>0.44339622641509435</c:v>
                </c:pt>
                <c:pt idx="19">
                  <c:v>0.4056603773584906</c:v>
                </c:pt>
                <c:pt idx="20">
                  <c:v>0.37735849056603776</c:v>
                </c:pt>
                <c:pt idx="21">
                  <c:v>0.36792452830188677</c:v>
                </c:pt>
                <c:pt idx="22">
                  <c:v>0.33490566037735847</c:v>
                </c:pt>
                <c:pt idx="23">
                  <c:v>0.3113207547169811</c:v>
                </c:pt>
                <c:pt idx="24">
                  <c:v>0.29245283018867924</c:v>
                </c:pt>
                <c:pt idx="25">
                  <c:v>0.25471698113207547</c:v>
                </c:pt>
                <c:pt idx="26">
                  <c:v>0.2358490566037736</c:v>
                </c:pt>
                <c:pt idx="27">
                  <c:v>0.19811320754716982</c:v>
                </c:pt>
                <c:pt idx="28">
                  <c:v>0.14150943396226415</c:v>
                </c:pt>
                <c:pt idx="29">
                  <c:v>0.11320754716981132</c:v>
                </c:pt>
                <c:pt idx="30">
                  <c:v>0.08490566037735849</c:v>
                </c:pt>
                <c:pt idx="31">
                  <c:v>0.02830188679245283</c:v>
                </c:pt>
                <c:pt idx="32">
                  <c:v>0</c:v>
                </c:pt>
              </c:numCache>
            </c:numRef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  <c:max val="1.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6479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počet.10'!$E$3:$E$12</c:f>
              <c:numCache/>
            </c:numRef>
          </c:val>
        </c:ser>
        <c:gapWidth val="0"/>
        <c:axId val="36625042"/>
        <c:axId val="61189923"/>
      </c:bar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625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počet.10'!$F$3:$F$12</c:f>
              <c:numCache/>
            </c:numRef>
          </c:val>
        </c:ser>
        <c:gapWidth val="0"/>
        <c:axId val="13838396"/>
        <c:axId val="57436701"/>
      </c:bar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838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počet.10'!$G$3:$G$12</c:f>
              <c:numCache/>
            </c:numRef>
          </c:val>
        </c:ser>
        <c:gapWidth val="0"/>
        <c:axId val="47168262"/>
        <c:axId val="21861175"/>
      </c:bar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168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počet.10'!$I$3:$I$12</c:f>
              <c:numCache/>
            </c:numRef>
          </c:val>
        </c:ser>
        <c:gapWidth val="0"/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5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počet.10'!$H$3:$H$12</c:f>
              <c:numCache/>
            </c:numRef>
          </c:val>
        </c:ser>
        <c:gapWidth val="0"/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99589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 počet.10'!$D$3:$D$12</c:f>
              <c:strCache/>
            </c:strRef>
          </c:cat>
          <c:val>
            <c:numRef>
              <c:f>'interval. počet.10'!$J$3:$J$12</c:f>
              <c:numCache/>
            </c:numRef>
          </c:val>
        </c:ser>
        <c:gapWidth val="0"/>
        <c:axId val="41530916"/>
        <c:axId val="38233925"/>
      </c:bar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5309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počet.10'!$E$2:$E$13</c:f>
              <c:numCache/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56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35"/>
          <c:w val="0.9732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početnosti!$A$3:$A$33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početnosti!$C$3:$C$33</c:f>
              <c:numCache>
                <c:ptCount val="31"/>
                <c:pt idx="0">
                  <c:v>0.018867924528301886</c:v>
                </c:pt>
                <c:pt idx="1">
                  <c:v>0.05188679245283019</c:v>
                </c:pt>
                <c:pt idx="2">
                  <c:v>0.04716981132075472</c:v>
                </c:pt>
                <c:pt idx="3">
                  <c:v>0.04245283018867924</c:v>
                </c:pt>
                <c:pt idx="4">
                  <c:v>0.02830188679245283</c:v>
                </c:pt>
                <c:pt idx="5">
                  <c:v>0.018867924528301886</c:v>
                </c:pt>
                <c:pt idx="6">
                  <c:v>0.08490566037735849</c:v>
                </c:pt>
                <c:pt idx="7">
                  <c:v>0.02830188679245283</c:v>
                </c:pt>
                <c:pt idx="8">
                  <c:v>0.0330188679245283</c:v>
                </c:pt>
                <c:pt idx="9">
                  <c:v>0.018867924528301886</c:v>
                </c:pt>
                <c:pt idx="10">
                  <c:v>0.03773584905660377</c:v>
                </c:pt>
                <c:pt idx="11">
                  <c:v>0.04716981132075472</c:v>
                </c:pt>
                <c:pt idx="12">
                  <c:v>0.03773584905660377</c:v>
                </c:pt>
                <c:pt idx="13">
                  <c:v>0.02830188679245283</c:v>
                </c:pt>
                <c:pt idx="14">
                  <c:v>0.0047169811320754715</c:v>
                </c:pt>
                <c:pt idx="15">
                  <c:v>0.009433962264150943</c:v>
                </c:pt>
                <c:pt idx="16">
                  <c:v>0.018867924528301886</c:v>
                </c:pt>
                <c:pt idx="17">
                  <c:v>0.03773584905660377</c:v>
                </c:pt>
                <c:pt idx="18">
                  <c:v>0.02830188679245283</c:v>
                </c:pt>
                <c:pt idx="19">
                  <c:v>0.009433962264150943</c:v>
                </c:pt>
                <c:pt idx="20">
                  <c:v>0.0330188679245283</c:v>
                </c:pt>
                <c:pt idx="21">
                  <c:v>0.02358490566037736</c:v>
                </c:pt>
                <c:pt idx="22">
                  <c:v>0.018867924528301886</c:v>
                </c:pt>
                <c:pt idx="23">
                  <c:v>0.03773584905660377</c:v>
                </c:pt>
                <c:pt idx="24">
                  <c:v>0.018867924528301886</c:v>
                </c:pt>
                <c:pt idx="25">
                  <c:v>0.03773584905660377</c:v>
                </c:pt>
                <c:pt idx="26">
                  <c:v>0.05660377358490566</c:v>
                </c:pt>
                <c:pt idx="27">
                  <c:v>0.02830188679245283</c:v>
                </c:pt>
                <c:pt idx="28">
                  <c:v>0.02830188679245283</c:v>
                </c:pt>
                <c:pt idx="29">
                  <c:v>0.05660377358490566</c:v>
                </c:pt>
                <c:pt idx="30">
                  <c:v>0.02830188679245283</c:v>
                </c:pt>
              </c:numCache>
            </c:numRef>
          </c:val>
        </c:ser>
        <c:gapWidth val="0"/>
        <c:axId val="28207748"/>
        <c:axId val="52543141"/>
      </c:bar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207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počet.10'!$F$2:$F$13</c:f>
              <c:numCache/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počet.10'!$G$2:$G$13</c:f>
              <c:numCache/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75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počet.10'!$H$2:$H$13</c:f>
              <c:numCache/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22119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počet.10'!$I$2:$I$13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5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96225"/>
          <c:h val="0.71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 počet.10'!$D$2:$D$13</c:f>
              <c:strCache/>
            </c:strRef>
          </c:cat>
          <c:val>
            <c:numRef>
              <c:f>'interval. počet.10'!$J$2:$J$13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7782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645"/>
          <c:w val="0.962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'interval.počet.15'!$E$3:$E$17</c:f>
              <c:numCache/>
            </c:numRef>
          </c:val>
        </c:ser>
        <c:gapWidth val="0"/>
        <c:axId val="52594890"/>
        <c:axId val="3591963"/>
      </c:bar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645"/>
          <c:w val="0.963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'interval.počet.15'!$F$3:$F$17</c:f>
              <c:numCache/>
            </c:numRef>
          </c:val>
        </c:ser>
        <c:gapWidth val="0"/>
        <c:axId val="32327668"/>
        <c:axId val="22513557"/>
      </c:bar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327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5"/>
          <c:w val="0.961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'interval.počet.15'!$G$3:$G$17</c:f>
              <c:numCache/>
            </c:numRef>
          </c:val>
        </c:ser>
        <c:gapWidth val="0"/>
        <c:axId val="1295422"/>
        <c:axId val="11658799"/>
      </c:bar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95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5"/>
          <c:w val="0.961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'interval.počet.15'!$H$3:$H$17</c:f>
              <c:numCache/>
            </c:numRef>
          </c:val>
        </c:ser>
        <c:gapWidth val="0"/>
        <c:axId val="37820328"/>
        <c:axId val="4838633"/>
      </c:bar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820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5"/>
          <c:w val="0.9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'interval.počet.15'!$I$3:$I$17</c:f>
              <c:numCache/>
            </c:numRef>
          </c:val>
        </c:ser>
        <c:gapWidth val="0"/>
        <c:axId val="43547698"/>
        <c:axId val="56384963"/>
      </c:bar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3"/>
          <c:w val="0.9732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početnosti!$A$3:$A$33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početnosti!$D$3:$D$33</c:f>
              <c:numCache>
                <c:ptCount val="31"/>
                <c:pt idx="0">
                  <c:v>4</c:v>
                </c:pt>
                <c:pt idx="1">
                  <c:v>15</c:v>
                </c:pt>
                <c:pt idx="2">
                  <c:v>25</c:v>
                </c:pt>
                <c:pt idx="3">
                  <c:v>34</c:v>
                </c:pt>
                <c:pt idx="4">
                  <c:v>40</c:v>
                </c:pt>
                <c:pt idx="5">
                  <c:v>44</c:v>
                </c:pt>
                <c:pt idx="6">
                  <c:v>62</c:v>
                </c:pt>
                <c:pt idx="7">
                  <c:v>68</c:v>
                </c:pt>
                <c:pt idx="8">
                  <c:v>75</c:v>
                </c:pt>
                <c:pt idx="9">
                  <c:v>79</c:v>
                </c:pt>
                <c:pt idx="10">
                  <c:v>87</c:v>
                </c:pt>
                <c:pt idx="11">
                  <c:v>97</c:v>
                </c:pt>
                <c:pt idx="12">
                  <c:v>105</c:v>
                </c:pt>
                <c:pt idx="13">
                  <c:v>111</c:v>
                </c:pt>
                <c:pt idx="14">
                  <c:v>112</c:v>
                </c:pt>
                <c:pt idx="15">
                  <c:v>114</c:v>
                </c:pt>
                <c:pt idx="16">
                  <c:v>118</c:v>
                </c:pt>
                <c:pt idx="17">
                  <c:v>126</c:v>
                </c:pt>
                <c:pt idx="18">
                  <c:v>132</c:v>
                </c:pt>
                <c:pt idx="19">
                  <c:v>134</c:v>
                </c:pt>
                <c:pt idx="20">
                  <c:v>141</c:v>
                </c:pt>
                <c:pt idx="21">
                  <c:v>146</c:v>
                </c:pt>
                <c:pt idx="22">
                  <c:v>150</c:v>
                </c:pt>
                <c:pt idx="23">
                  <c:v>158</c:v>
                </c:pt>
                <c:pt idx="24">
                  <c:v>162</c:v>
                </c:pt>
                <c:pt idx="25">
                  <c:v>170</c:v>
                </c:pt>
                <c:pt idx="26">
                  <c:v>182</c:v>
                </c:pt>
                <c:pt idx="27">
                  <c:v>188</c:v>
                </c:pt>
                <c:pt idx="28">
                  <c:v>194</c:v>
                </c:pt>
                <c:pt idx="29">
                  <c:v>206</c:v>
                </c:pt>
                <c:pt idx="30">
                  <c:v>212</c:v>
                </c:pt>
              </c:numCache>
            </c:numRef>
          </c:val>
        </c:ser>
        <c:gapWidth val="0"/>
        <c:axId val="3126222"/>
        <c:axId val="28135999"/>
      </c:bar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6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5"/>
          <c:w val="0.9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'interval.počet.15'!$D$3:$D$17</c:f>
              <c:strCache/>
            </c:strRef>
          </c:cat>
          <c:val>
            <c:numRef>
              <c:f>'interval.počet.15'!$J$3:$J$17</c:f>
              <c:numCache/>
            </c:numRef>
          </c:val>
        </c:ser>
        <c:gapWidth val="0"/>
        <c:axId val="37702620"/>
        <c:axId val="3779261"/>
      </c:bar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026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64"/>
          <c:w val="0.962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'interval.počet.15'!$E$2:$E$18</c:f>
              <c:numCache/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64"/>
          <c:w val="0.963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'interval.počet.15'!$F$2:$F$18</c:f>
              <c:numCache/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17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"/>
          <c:w val="0.961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'interval.počet.15'!$G$2:$G$18</c:f>
              <c:numCache/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617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"/>
          <c:w val="0.962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'interval.počet.15'!$H$2:$H$18</c:f>
              <c:numCache/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84992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"/>
          <c:w val="0.961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'interval.počet.15'!$I$2:$I$18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kumulatívnej početnosti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4"/>
          <c:w val="0.9625"/>
          <c:h val="0.71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'interval.počet.15'!$D$2:$D$18</c:f>
              <c:strCache/>
            </c:strRef>
          </c:cat>
          <c:val>
            <c:numRef>
              <c:f>'interval.počet.15'!$J$2:$J$18</c:f>
              <c:numCache/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08639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kumulatívnej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5"/>
          <c:w val="0.973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početnosti!$F$3:$F$33</c:f>
              <c:numCache>
                <c:ptCount val="31"/>
                <c:pt idx="0">
                  <c:v>212</c:v>
                </c:pt>
                <c:pt idx="1">
                  <c:v>208</c:v>
                </c:pt>
                <c:pt idx="2">
                  <c:v>197</c:v>
                </c:pt>
                <c:pt idx="3">
                  <c:v>187</c:v>
                </c:pt>
                <c:pt idx="4">
                  <c:v>178</c:v>
                </c:pt>
                <c:pt idx="5">
                  <c:v>172</c:v>
                </c:pt>
                <c:pt idx="6">
                  <c:v>168</c:v>
                </c:pt>
                <c:pt idx="7">
                  <c:v>150</c:v>
                </c:pt>
                <c:pt idx="8">
                  <c:v>144</c:v>
                </c:pt>
                <c:pt idx="9">
                  <c:v>137</c:v>
                </c:pt>
                <c:pt idx="10">
                  <c:v>133</c:v>
                </c:pt>
                <c:pt idx="11">
                  <c:v>125</c:v>
                </c:pt>
                <c:pt idx="12">
                  <c:v>115</c:v>
                </c:pt>
                <c:pt idx="13">
                  <c:v>107</c:v>
                </c:pt>
                <c:pt idx="14">
                  <c:v>101</c:v>
                </c:pt>
                <c:pt idx="15">
                  <c:v>100</c:v>
                </c:pt>
                <c:pt idx="16">
                  <c:v>98</c:v>
                </c:pt>
                <c:pt idx="17">
                  <c:v>94</c:v>
                </c:pt>
                <c:pt idx="18">
                  <c:v>86</c:v>
                </c:pt>
                <c:pt idx="19">
                  <c:v>80</c:v>
                </c:pt>
                <c:pt idx="20">
                  <c:v>78</c:v>
                </c:pt>
                <c:pt idx="21">
                  <c:v>71</c:v>
                </c:pt>
                <c:pt idx="22">
                  <c:v>66</c:v>
                </c:pt>
                <c:pt idx="23">
                  <c:v>62</c:v>
                </c:pt>
                <c:pt idx="24">
                  <c:v>54</c:v>
                </c:pt>
                <c:pt idx="25">
                  <c:v>50</c:v>
                </c:pt>
                <c:pt idx="26">
                  <c:v>42</c:v>
                </c:pt>
                <c:pt idx="27">
                  <c:v>30</c:v>
                </c:pt>
                <c:pt idx="28">
                  <c:v>24</c:v>
                </c:pt>
                <c:pt idx="29">
                  <c:v>18</c:v>
                </c:pt>
                <c:pt idx="30">
                  <c:v>6</c:v>
                </c:pt>
              </c:numCache>
            </c:numRef>
          </c:val>
        </c:ser>
        <c:gapWidth val="0"/>
        <c:axId val="51897400"/>
        <c:axId val="64423417"/>
      </c:bar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97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5"/>
          <c:w val="0.973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početnosti!$A$3:$A$33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početnosti!$E$3:$E$33</c:f>
              <c:numCache>
                <c:ptCount val="31"/>
                <c:pt idx="0">
                  <c:v>0.018867924528301886</c:v>
                </c:pt>
                <c:pt idx="1">
                  <c:v>0.07075471698113207</c:v>
                </c:pt>
                <c:pt idx="2">
                  <c:v>0.1179245283018868</c:v>
                </c:pt>
                <c:pt idx="3">
                  <c:v>0.16037735849056603</c:v>
                </c:pt>
                <c:pt idx="4">
                  <c:v>0.18867924528301888</c:v>
                </c:pt>
                <c:pt idx="5">
                  <c:v>0.20754716981132076</c:v>
                </c:pt>
                <c:pt idx="6">
                  <c:v>0.29245283018867924</c:v>
                </c:pt>
                <c:pt idx="7">
                  <c:v>0.32075471698113206</c:v>
                </c:pt>
                <c:pt idx="8">
                  <c:v>0.35377358490566035</c:v>
                </c:pt>
                <c:pt idx="9">
                  <c:v>0.37264150943396224</c:v>
                </c:pt>
                <c:pt idx="10">
                  <c:v>0.41037735849056606</c:v>
                </c:pt>
                <c:pt idx="11">
                  <c:v>0.45754716981132076</c:v>
                </c:pt>
                <c:pt idx="12">
                  <c:v>0.49528301886792453</c:v>
                </c:pt>
                <c:pt idx="13">
                  <c:v>0.5235849056603774</c:v>
                </c:pt>
                <c:pt idx="14">
                  <c:v>0.5283018867924528</c:v>
                </c:pt>
                <c:pt idx="15">
                  <c:v>0.5377358490566038</c:v>
                </c:pt>
                <c:pt idx="16">
                  <c:v>0.5566037735849056</c:v>
                </c:pt>
                <c:pt idx="17">
                  <c:v>0.5943396226415094</c:v>
                </c:pt>
                <c:pt idx="18">
                  <c:v>0.6226415094339622</c:v>
                </c:pt>
                <c:pt idx="19">
                  <c:v>0.6320754716981132</c:v>
                </c:pt>
                <c:pt idx="20">
                  <c:v>0.6650943396226415</c:v>
                </c:pt>
                <c:pt idx="21">
                  <c:v>0.6886792452830188</c:v>
                </c:pt>
                <c:pt idx="22">
                  <c:v>0.7075471698113207</c:v>
                </c:pt>
                <c:pt idx="23">
                  <c:v>0.7452830188679245</c:v>
                </c:pt>
                <c:pt idx="24">
                  <c:v>0.7641509433962265</c:v>
                </c:pt>
                <c:pt idx="25">
                  <c:v>0.8018867924528302</c:v>
                </c:pt>
                <c:pt idx="26">
                  <c:v>0.8584905660377359</c:v>
                </c:pt>
                <c:pt idx="27">
                  <c:v>0.8867924528301887</c:v>
                </c:pt>
                <c:pt idx="28">
                  <c:v>0.9150943396226415</c:v>
                </c:pt>
                <c:pt idx="29">
                  <c:v>0.9716981132075472</c:v>
                </c:pt>
                <c:pt idx="30">
                  <c:v>1</c:v>
                </c:pt>
              </c:numCache>
            </c:numRef>
          </c:val>
        </c:ser>
        <c:gapWidth val="0"/>
        <c:axId val="42939842"/>
        <c:axId val="50914259"/>
      </c:barChart>
      <c:catAx>
        <c:axId val="4293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93984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 relatívnej kumulatívnej početnosti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"/>
          <c:w val="0.973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početnosti!$A$3:$A$33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početnosti!$G$3:$G$33</c:f>
              <c:numCache>
                <c:ptCount val="31"/>
                <c:pt idx="0">
                  <c:v>1</c:v>
                </c:pt>
                <c:pt idx="1">
                  <c:v>0.9811320754716981</c:v>
                </c:pt>
                <c:pt idx="2">
                  <c:v>0.9292452830188679</c:v>
                </c:pt>
                <c:pt idx="3">
                  <c:v>0.8820754716981132</c:v>
                </c:pt>
                <c:pt idx="4">
                  <c:v>0.839622641509434</c:v>
                </c:pt>
                <c:pt idx="5">
                  <c:v>0.8113207547169812</c:v>
                </c:pt>
                <c:pt idx="6">
                  <c:v>0.7924528301886793</c:v>
                </c:pt>
                <c:pt idx="7">
                  <c:v>0.7075471698113207</c:v>
                </c:pt>
                <c:pt idx="8">
                  <c:v>0.6792452830188679</c:v>
                </c:pt>
                <c:pt idx="9">
                  <c:v>0.6462264150943396</c:v>
                </c:pt>
                <c:pt idx="10">
                  <c:v>0.6273584905660378</c:v>
                </c:pt>
                <c:pt idx="11">
                  <c:v>0.589622641509434</c:v>
                </c:pt>
                <c:pt idx="12">
                  <c:v>0.5424528301886793</c:v>
                </c:pt>
                <c:pt idx="13">
                  <c:v>0.5047169811320755</c:v>
                </c:pt>
                <c:pt idx="14">
                  <c:v>0.47641509433962265</c:v>
                </c:pt>
                <c:pt idx="15">
                  <c:v>0.4716981132075472</c:v>
                </c:pt>
                <c:pt idx="16">
                  <c:v>0.46226415094339623</c:v>
                </c:pt>
                <c:pt idx="17">
                  <c:v>0.44339622641509435</c:v>
                </c:pt>
                <c:pt idx="18">
                  <c:v>0.4056603773584906</c:v>
                </c:pt>
                <c:pt idx="19">
                  <c:v>0.37735849056603776</c:v>
                </c:pt>
                <c:pt idx="20">
                  <c:v>0.36792452830188677</c:v>
                </c:pt>
                <c:pt idx="21">
                  <c:v>0.33490566037735847</c:v>
                </c:pt>
                <c:pt idx="22">
                  <c:v>0.3113207547169811</c:v>
                </c:pt>
                <c:pt idx="23">
                  <c:v>0.29245283018867924</c:v>
                </c:pt>
                <c:pt idx="24">
                  <c:v>0.25471698113207547</c:v>
                </c:pt>
                <c:pt idx="25">
                  <c:v>0.2358490566037736</c:v>
                </c:pt>
                <c:pt idx="26">
                  <c:v>0.19811320754716982</c:v>
                </c:pt>
                <c:pt idx="27">
                  <c:v>0.14150943396226415</c:v>
                </c:pt>
                <c:pt idx="28">
                  <c:v>0.11320754716981132</c:v>
                </c:pt>
                <c:pt idx="29">
                  <c:v>0.08490566037735849</c:v>
                </c:pt>
                <c:pt idx="30">
                  <c:v>0.02830188679245283</c:v>
                </c:pt>
              </c:numCache>
            </c:numRef>
          </c:val>
        </c:ser>
        <c:gapWidth val="0"/>
        <c:axId val="55575148"/>
        <c:axId val="30414285"/>
      </c:bar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5751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početnosti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3"/>
          <c:w val="0.97325"/>
          <c:h val="0.71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početnosti!$B$2:$B$34</c:f>
              <c:numCache>
                <c:ptCount val="33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18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4</c:v>
                </c:pt>
                <c:pt idx="26">
                  <c:v>8</c:v>
                </c:pt>
                <c:pt idx="27">
                  <c:v>12</c:v>
                </c:pt>
                <c:pt idx="28">
                  <c:v>6</c:v>
                </c:pt>
                <c:pt idx="29">
                  <c:v>6</c:v>
                </c:pt>
                <c:pt idx="30">
                  <c:v>12</c:v>
                </c:pt>
                <c:pt idx="31">
                  <c:v>6</c:v>
                </c:pt>
                <c:pt idx="32">
                  <c:v>0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93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relatívnej početnosti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5"/>
          <c:w val="0.97325"/>
          <c:h val="0.7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početnosti!$C$2:$C$34</c:f>
              <c:numCache>
                <c:ptCount val="33"/>
                <c:pt idx="0">
                  <c:v>0</c:v>
                </c:pt>
                <c:pt idx="1">
                  <c:v>0.018867924528301886</c:v>
                </c:pt>
                <c:pt idx="2">
                  <c:v>0.05188679245283019</c:v>
                </c:pt>
                <c:pt idx="3">
                  <c:v>0.04716981132075472</c:v>
                </c:pt>
                <c:pt idx="4">
                  <c:v>0.04245283018867924</c:v>
                </c:pt>
                <c:pt idx="5">
                  <c:v>0.02830188679245283</c:v>
                </c:pt>
                <c:pt idx="6">
                  <c:v>0.018867924528301886</c:v>
                </c:pt>
                <c:pt idx="7">
                  <c:v>0.08490566037735849</c:v>
                </c:pt>
                <c:pt idx="8">
                  <c:v>0.02830188679245283</c:v>
                </c:pt>
                <c:pt idx="9">
                  <c:v>0.0330188679245283</c:v>
                </c:pt>
                <c:pt idx="10">
                  <c:v>0.018867924528301886</c:v>
                </c:pt>
                <c:pt idx="11">
                  <c:v>0.03773584905660377</c:v>
                </c:pt>
                <c:pt idx="12">
                  <c:v>0.04716981132075472</c:v>
                </c:pt>
                <c:pt idx="13">
                  <c:v>0.03773584905660377</c:v>
                </c:pt>
                <c:pt idx="14">
                  <c:v>0.02830188679245283</c:v>
                </c:pt>
                <c:pt idx="15">
                  <c:v>0.0047169811320754715</c:v>
                </c:pt>
                <c:pt idx="16">
                  <c:v>0.009433962264150943</c:v>
                </c:pt>
                <c:pt idx="17">
                  <c:v>0.018867924528301886</c:v>
                </c:pt>
                <c:pt idx="18">
                  <c:v>0.03773584905660377</c:v>
                </c:pt>
                <c:pt idx="19">
                  <c:v>0.02830188679245283</c:v>
                </c:pt>
                <c:pt idx="20">
                  <c:v>0.009433962264150943</c:v>
                </c:pt>
                <c:pt idx="21">
                  <c:v>0.0330188679245283</c:v>
                </c:pt>
                <c:pt idx="22">
                  <c:v>0.02358490566037736</c:v>
                </c:pt>
                <c:pt idx="23">
                  <c:v>0.018867924528301886</c:v>
                </c:pt>
                <c:pt idx="24">
                  <c:v>0.03773584905660377</c:v>
                </c:pt>
                <c:pt idx="25">
                  <c:v>0.018867924528301886</c:v>
                </c:pt>
                <c:pt idx="26">
                  <c:v>0.03773584905660377</c:v>
                </c:pt>
                <c:pt idx="27">
                  <c:v>0.05660377358490566</c:v>
                </c:pt>
                <c:pt idx="28">
                  <c:v>0.02830188679245283</c:v>
                </c:pt>
                <c:pt idx="29">
                  <c:v>0.02830188679245283</c:v>
                </c:pt>
                <c:pt idx="30">
                  <c:v>0.05660377358490566</c:v>
                </c:pt>
                <c:pt idx="31">
                  <c:v>0.02830188679245283</c:v>
                </c:pt>
                <c:pt idx="32">
                  <c:v>0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088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Polygón kumulatívnej početnosti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25"/>
          <c:w val="0.97325"/>
          <c:h val="0.7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početnosti!$A$2:$A$34</c:f>
              <c:numCache>
                <c:ptCount val="3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</c:numCache>
            </c:numRef>
          </c:cat>
          <c:val>
            <c:numRef>
              <c:f>početnosti!$D$2:$D$34</c:f>
              <c:numCache>
                <c:ptCount val="33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25</c:v>
                </c:pt>
                <c:pt idx="4">
                  <c:v>34</c:v>
                </c:pt>
                <c:pt idx="5">
                  <c:v>40</c:v>
                </c:pt>
                <c:pt idx="6">
                  <c:v>44</c:v>
                </c:pt>
                <c:pt idx="7">
                  <c:v>62</c:v>
                </c:pt>
                <c:pt idx="8">
                  <c:v>68</c:v>
                </c:pt>
                <c:pt idx="9">
                  <c:v>75</c:v>
                </c:pt>
                <c:pt idx="10">
                  <c:v>79</c:v>
                </c:pt>
                <c:pt idx="11">
                  <c:v>87</c:v>
                </c:pt>
                <c:pt idx="12">
                  <c:v>97</c:v>
                </c:pt>
                <c:pt idx="13">
                  <c:v>105</c:v>
                </c:pt>
                <c:pt idx="14">
                  <c:v>111</c:v>
                </c:pt>
                <c:pt idx="15">
                  <c:v>112</c:v>
                </c:pt>
                <c:pt idx="16">
                  <c:v>114</c:v>
                </c:pt>
                <c:pt idx="17">
                  <c:v>118</c:v>
                </c:pt>
                <c:pt idx="18">
                  <c:v>126</c:v>
                </c:pt>
                <c:pt idx="19">
                  <c:v>132</c:v>
                </c:pt>
                <c:pt idx="20">
                  <c:v>134</c:v>
                </c:pt>
                <c:pt idx="21">
                  <c:v>141</c:v>
                </c:pt>
                <c:pt idx="22">
                  <c:v>146</c:v>
                </c:pt>
                <c:pt idx="23">
                  <c:v>150</c:v>
                </c:pt>
                <c:pt idx="24">
                  <c:v>158</c:v>
                </c:pt>
                <c:pt idx="25">
                  <c:v>162</c:v>
                </c:pt>
                <c:pt idx="26">
                  <c:v>170</c:v>
                </c:pt>
                <c:pt idx="27">
                  <c:v>182</c:v>
                </c:pt>
                <c:pt idx="28">
                  <c:v>188</c:v>
                </c:pt>
                <c:pt idx="29">
                  <c:v>194</c:v>
                </c:pt>
                <c:pt idx="30">
                  <c:v>206</c:v>
                </c:pt>
                <c:pt idx="31">
                  <c:v>212</c:v>
                </c:pt>
                <c:pt idx="32">
                  <c:v>212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bodov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812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11</xdr:col>
      <xdr:colOff>619125</xdr:colOff>
      <xdr:row>19</xdr:row>
      <xdr:rowOff>133350</xdr:rowOff>
    </xdr:to>
    <xdr:graphicFrame>
      <xdr:nvGraphicFramePr>
        <xdr:cNvPr id="1" name="Graf 1"/>
        <xdr:cNvGraphicFramePr/>
      </xdr:nvGraphicFramePr>
      <xdr:xfrm>
        <a:off x="76200" y="95250"/>
        <a:ext cx="80867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38100</xdr:rowOff>
    </xdr:from>
    <xdr:to>
      <xdr:col>11</xdr:col>
      <xdr:colOff>647700</xdr:colOff>
      <xdr:row>39</xdr:row>
      <xdr:rowOff>76200</xdr:rowOff>
    </xdr:to>
    <xdr:graphicFrame>
      <xdr:nvGraphicFramePr>
        <xdr:cNvPr id="2" name="Graf 2"/>
        <xdr:cNvGraphicFramePr/>
      </xdr:nvGraphicFramePr>
      <xdr:xfrm>
        <a:off x="95250" y="3276600"/>
        <a:ext cx="80962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39</xdr:row>
      <xdr:rowOff>133350</xdr:rowOff>
    </xdr:from>
    <xdr:to>
      <xdr:col>11</xdr:col>
      <xdr:colOff>657225</xdr:colOff>
      <xdr:row>59</xdr:row>
      <xdr:rowOff>19050</xdr:rowOff>
    </xdr:to>
    <xdr:graphicFrame>
      <xdr:nvGraphicFramePr>
        <xdr:cNvPr id="3" name="Graf 3"/>
        <xdr:cNvGraphicFramePr/>
      </xdr:nvGraphicFramePr>
      <xdr:xfrm>
        <a:off x="95250" y="6448425"/>
        <a:ext cx="81057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79</xdr:row>
      <xdr:rowOff>57150</xdr:rowOff>
    </xdr:from>
    <xdr:to>
      <xdr:col>11</xdr:col>
      <xdr:colOff>657225</xdr:colOff>
      <xdr:row>98</xdr:row>
      <xdr:rowOff>114300</xdr:rowOff>
    </xdr:to>
    <xdr:graphicFrame>
      <xdr:nvGraphicFramePr>
        <xdr:cNvPr id="4" name="Graf 4"/>
        <xdr:cNvGraphicFramePr/>
      </xdr:nvGraphicFramePr>
      <xdr:xfrm>
        <a:off x="85725" y="12849225"/>
        <a:ext cx="81153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59</xdr:row>
      <xdr:rowOff>95250</xdr:rowOff>
    </xdr:from>
    <xdr:to>
      <xdr:col>11</xdr:col>
      <xdr:colOff>666750</xdr:colOff>
      <xdr:row>78</xdr:row>
      <xdr:rowOff>152400</xdr:rowOff>
    </xdr:to>
    <xdr:graphicFrame>
      <xdr:nvGraphicFramePr>
        <xdr:cNvPr id="5" name="Graf 6"/>
        <xdr:cNvGraphicFramePr/>
      </xdr:nvGraphicFramePr>
      <xdr:xfrm>
        <a:off x="95250" y="9648825"/>
        <a:ext cx="8115300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99</xdr:row>
      <xdr:rowOff>9525</xdr:rowOff>
    </xdr:from>
    <xdr:to>
      <xdr:col>11</xdr:col>
      <xdr:colOff>676275</xdr:colOff>
      <xdr:row>118</xdr:row>
      <xdr:rowOff>76200</xdr:rowOff>
    </xdr:to>
    <xdr:graphicFrame>
      <xdr:nvGraphicFramePr>
        <xdr:cNvPr id="6" name="Graf 7"/>
        <xdr:cNvGraphicFramePr/>
      </xdr:nvGraphicFramePr>
      <xdr:xfrm>
        <a:off x="95250" y="16040100"/>
        <a:ext cx="812482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666750</xdr:colOff>
      <xdr:row>0</xdr:row>
      <xdr:rowOff>104775</xdr:rowOff>
    </xdr:from>
    <xdr:to>
      <xdr:col>23</xdr:col>
      <xdr:colOff>533400</xdr:colOff>
      <xdr:row>19</xdr:row>
      <xdr:rowOff>152400</xdr:rowOff>
    </xdr:to>
    <xdr:graphicFrame>
      <xdr:nvGraphicFramePr>
        <xdr:cNvPr id="7" name="Graf 8"/>
        <xdr:cNvGraphicFramePr/>
      </xdr:nvGraphicFramePr>
      <xdr:xfrm>
        <a:off x="8210550" y="104775"/>
        <a:ext cx="80962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676275</xdr:colOff>
      <xdr:row>20</xdr:row>
      <xdr:rowOff>47625</xdr:rowOff>
    </xdr:from>
    <xdr:to>
      <xdr:col>23</xdr:col>
      <xdr:colOff>561975</xdr:colOff>
      <xdr:row>39</xdr:row>
      <xdr:rowOff>104775</xdr:rowOff>
    </xdr:to>
    <xdr:graphicFrame>
      <xdr:nvGraphicFramePr>
        <xdr:cNvPr id="8" name="Graf 9"/>
        <xdr:cNvGraphicFramePr/>
      </xdr:nvGraphicFramePr>
      <xdr:xfrm>
        <a:off x="8220075" y="3286125"/>
        <a:ext cx="8115300" cy="3133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39</xdr:row>
      <xdr:rowOff>152400</xdr:rowOff>
    </xdr:from>
    <xdr:to>
      <xdr:col>23</xdr:col>
      <xdr:colOff>581025</xdr:colOff>
      <xdr:row>59</xdr:row>
      <xdr:rowOff>47625</xdr:rowOff>
    </xdr:to>
    <xdr:graphicFrame>
      <xdr:nvGraphicFramePr>
        <xdr:cNvPr id="9" name="Graf 10"/>
        <xdr:cNvGraphicFramePr/>
      </xdr:nvGraphicFramePr>
      <xdr:xfrm>
        <a:off x="8239125" y="6467475"/>
        <a:ext cx="8115300" cy="3133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28575</xdr:colOff>
      <xdr:row>59</xdr:row>
      <xdr:rowOff>104775</xdr:rowOff>
    </xdr:from>
    <xdr:to>
      <xdr:col>23</xdr:col>
      <xdr:colOff>609600</xdr:colOff>
      <xdr:row>79</xdr:row>
      <xdr:rowOff>9525</xdr:rowOff>
    </xdr:to>
    <xdr:graphicFrame>
      <xdr:nvGraphicFramePr>
        <xdr:cNvPr id="10" name="Graf 11"/>
        <xdr:cNvGraphicFramePr/>
      </xdr:nvGraphicFramePr>
      <xdr:xfrm>
        <a:off x="8258175" y="9658350"/>
        <a:ext cx="8124825" cy="3143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47625</xdr:colOff>
      <xdr:row>79</xdr:row>
      <xdr:rowOff>76200</xdr:rowOff>
    </xdr:from>
    <xdr:to>
      <xdr:col>23</xdr:col>
      <xdr:colOff>619125</xdr:colOff>
      <xdr:row>98</xdr:row>
      <xdr:rowOff>142875</xdr:rowOff>
    </xdr:to>
    <xdr:graphicFrame>
      <xdr:nvGraphicFramePr>
        <xdr:cNvPr id="11" name="Graf 12"/>
        <xdr:cNvGraphicFramePr/>
      </xdr:nvGraphicFramePr>
      <xdr:xfrm>
        <a:off x="8277225" y="12868275"/>
        <a:ext cx="8115300" cy="3143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57150</xdr:colOff>
      <xdr:row>99</xdr:row>
      <xdr:rowOff>28575</xdr:rowOff>
    </xdr:from>
    <xdr:to>
      <xdr:col>23</xdr:col>
      <xdr:colOff>647700</xdr:colOff>
      <xdr:row>118</xdr:row>
      <xdr:rowOff>104775</xdr:rowOff>
    </xdr:to>
    <xdr:graphicFrame>
      <xdr:nvGraphicFramePr>
        <xdr:cNvPr id="12" name="Graf 13"/>
        <xdr:cNvGraphicFramePr/>
      </xdr:nvGraphicFramePr>
      <xdr:xfrm>
        <a:off x="8286750" y="16059150"/>
        <a:ext cx="8134350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19050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2752725"/>
        <a:ext cx="5886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15</xdr:row>
      <xdr:rowOff>0</xdr:rowOff>
    </xdr:from>
    <xdr:to>
      <xdr:col>15</xdr:col>
      <xdr:colOff>228600</xdr:colOff>
      <xdr:row>34</xdr:row>
      <xdr:rowOff>47625</xdr:rowOff>
    </xdr:to>
    <xdr:graphicFrame>
      <xdr:nvGraphicFramePr>
        <xdr:cNvPr id="2" name="Graf 2"/>
        <xdr:cNvGraphicFramePr/>
      </xdr:nvGraphicFramePr>
      <xdr:xfrm>
        <a:off x="5991225" y="2752725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19050</xdr:colOff>
      <xdr:row>53</xdr:row>
      <xdr:rowOff>133350</xdr:rowOff>
    </xdr:to>
    <xdr:graphicFrame>
      <xdr:nvGraphicFramePr>
        <xdr:cNvPr id="3" name="Graf 3"/>
        <xdr:cNvGraphicFramePr/>
      </xdr:nvGraphicFramePr>
      <xdr:xfrm>
        <a:off x="0" y="5915025"/>
        <a:ext cx="58864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34</xdr:row>
      <xdr:rowOff>114300</xdr:rowOff>
    </xdr:from>
    <xdr:to>
      <xdr:col>15</xdr:col>
      <xdr:colOff>247650</xdr:colOff>
      <xdr:row>54</xdr:row>
      <xdr:rowOff>0</xdr:rowOff>
    </xdr:to>
    <xdr:graphicFrame>
      <xdr:nvGraphicFramePr>
        <xdr:cNvPr id="4" name="Graf 4"/>
        <xdr:cNvGraphicFramePr/>
      </xdr:nvGraphicFramePr>
      <xdr:xfrm>
        <a:off x="6010275" y="5943600"/>
        <a:ext cx="59055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54</xdr:row>
      <xdr:rowOff>28575</xdr:rowOff>
    </xdr:from>
    <xdr:to>
      <xdr:col>8</xdr:col>
      <xdr:colOff>47625</xdr:colOff>
      <xdr:row>73</xdr:row>
      <xdr:rowOff>76200</xdr:rowOff>
    </xdr:to>
    <xdr:graphicFrame>
      <xdr:nvGraphicFramePr>
        <xdr:cNvPr id="5" name="Graf 5"/>
        <xdr:cNvGraphicFramePr/>
      </xdr:nvGraphicFramePr>
      <xdr:xfrm>
        <a:off x="19050" y="9096375"/>
        <a:ext cx="58959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152400</xdr:colOff>
      <xdr:row>54</xdr:row>
      <xdr:rowOff>38100</xdr:rowOff>
    </xdr:from>
    <xdr:to>
      <xdr:col>15</xdr:col>
      <xdr:colOff>257175</xdr:colOff>
      <xdr:row>73</xdr:row>
      <xdr:rowOff>85725</xdr:rowOff>
    </xdr:to>
    <xdr:graphicFrame>
      <xdr:nvGraphicFramePr>
        <xdr:cNvPr id="6" name="Graf 6"/>
        <xdr:cNvGraphicFramePr/>
      </xdr:nvGraphicFramePr>
      <xdr:xfrm>
        <a:off x="6019800" y="9105900"/>
        <a:ext cx="59055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133350</xdr:rowOff>
    </xdr:from>
    <xdr:to>
      <xdr:col>8</xdr:col>
      <xdr:colOff>28575</xdr:colOff>
      <xdr:row>93</xdr:row>
      <xdr:rowOff>28575</xdr:rowOff>
    </xdr:to>
    <xdr:graphicFrame>
      <xdr:nvGraphicFramePr>
        <xdr:cNvPr id="7" name="Graf 7"/>
        <xdr:cNvGraphicFramePr/>
      </xdr:nvGraphicFramePr>
      <xdr:xfrm>
        <a:off x="28575" y="12277725"/>
        <a:ext cx="586740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73</xdr:row>
      <xdr:rowOff>133350</xdr:rowOff>
    </xdr:from>
    <xdr:to>
      <xdr:col>15</xdr:col>
      <xdr:colOff>257175</xdr:colOff>
      <xdr:row>93</xdr:row>
      <xdr:rowOff>28575</xdr:rowOff>
    </xdr:to>
    <xdr:graphicFrame>
      <xdr:nvGraphicFramePr>
        <xdr:cNvPr id="8" name="Graf 8"/>
        <xdr:cNvGraphicFramePr/>
      </xdr:nvGraphicFramePr>
      <xdr:xfrm>
        <a:off x="6038850" y="12277725"/>
        <a:ext cx="5886450" cy="3133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93</xdr:row>
      <xdr:rowOff>76200</xdr:rowOff>
    </xdr:from>
    <xdr:to>
      <xdr:col>8</xdr:col>
      <xdr:colOff>57150</xdr:colOff>
      <xdr:row>112</xdr:row>
      <xdr:rowOff>133350</xdr:rowOff>
    </xdr:to>
    <xdr:graphicFrame>
      <xdr:nvGraphicFramePr>
        <xdr:cNvPr id="9" name="Graf 9"/>
        <xdr:cNvGraphicFramePr/>
      </xdr:nvGraphicFramePr>
      <xdr:xfrm>
        <a:off x="57150" y="15459075"/>
        <a:ext cx="5867400" cy="3133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113</xdr:row>
      <xdr:rowOff>38100</xdr:rowOff>
    </xdr:from>
    <xdr:to>
      <xdr:col>8</xdr:col>
      <xdr:colOff>57150</xdr:colOff>
      <xdr:row>132</xdr:row>
      <xdr:rowOff>95250</xdr:rowOff>
    </xdr:to>
    <xdr:graphicFrame>
      <xdr:nvGraphicFramePr>
        <xdr:cNvPr id="10" name="Graf 10"/>
        <xdr:cNvGraphicFramePr/>
      </xdr:nvGraphicFramePr>
      <xdr:xfrm>
        <a:off x="57150" y="18659475"/>
        <a:ext cx="5867400" cy="3133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171450</xdr:colOff>
      <xdr:row>93</xdr:row>
      <xdr:rowOff>104775</xdr:rowOff>
    </xdr:from>
    <xdr:to>
      <xdr:col>15</xdr:col>
      <xdr:colOff>257175</xdr:colOff>
      <xdr:row>113</xdr:row>
      <xdr:rowOff>0</xdr:rowOff>
    </xdr:to>
    <xdr:graphicFrame>
      <xdr:nvGraphicFramePr>
        <xdr:cNvPr id="11" name="Graf 11"/>
        <xdr:cNvGraphicFramePr/>
      </xdr:nvGraphicFramePr>
      <xdr:xfrm>
        <a:off x="6038850" y="15487650"/>
        <a:ext cx="5886450" cy="3133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171450</xdr:colOff>
      <xdr:row>113</xdr:row>
      <xdr:rowOff>47625</xdr:rowOff>
    </xdr:from>
    <xdr:to>
      <xdr:col>15</xdr:col>
      <xdr:colOff>257175</xdr:colOff>
      <xdr:row>132</xdr:row>
      <xdr:rowOff>104775</xdr:rowOff>
    </xdr:to>
    <xdr:graphicFrame>
      <xdr:nvGraphicFramePr>
        <xdr:cNvPr id="12" name="Graf 12"/>
        <xdr:cNvGraphicFramePr/>
      </xdr:nvGraphicFramePr>
      <xdr:xfrm>
        <a:off x="6038850" y="18669000"/>
        <a:ext cx="5886450" cy="3133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39</xdr:row>
      <xdr:rowOff>47625</xdr:rowOff>
    </xdr:to>
    <xdr:graphicFrame>
      <xdr:nvGraphicFramePr>
        <xdr:cNvPr id="1" name="Graf 1"/>
        <xdr:cNvGraphicFramePr/>
      </xdr:nvGraphicFramePr>
      <xdr:xfrm>
        <a:off x="0" y="3562350"/>
        <a:ext cx="5886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20</xdr:row>
      <xdr:rowOff>0</xdr:rowOff>
    </xdr:from>
    <xdr:to>
      <xdr:col>15</xdr:col>
      <xdr:colOff>228600</xdr:colOff>
      <xdr:row>39</xdr:row>
      <xdr:rowOff>47625</xdr:rowOff>
    </xdr:to>
    <xdr:graphicFrame>
      <xdr:nvGraphicFramePr>
        <xdr:cNvPr id="2" name="Graf 2"/>
        <xdr:cNvGraphicFramePr/>
      </xdr:nvGraphicFramePr>
      <xdr:xfrm>
        <a:off x="5991225" y="356235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8</xdr:col>
      <xdr:colOff>19050</xdr:colOff>
      <xdr:row>58</xdr:row>
      <xdr:rowOff>133350</xdr:rowOff>
    </xdr:to>
    <xdr:graphicFrame>
      <xdr:nvGraphicFramePr>
        <xdr:cNvPr id="3" name="Graf 3"/>
        <xdr:cNvGraphicFramePr/>
      </xdr:nvGraphicFramePr>
      <xdr:xfrm>
        <a:off x="0" y="6724650"/>
        <a:ext cx="58864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39</xdr:row>
      <xdr:rowOff>114300</xdr:rowOff>
    </xdr:from>
    <xdr:to>
      <xdr:col>15</xdr:col>
      <xdr:colOff>247650</xdr:colOff>
      <xdr:row>59</xdr:row>
      <xdr:rowOff>0</xdr:rowOff>
    </xdr:to>
    <xdr:graphicFrame>
      <xdr:nvGraphicFramePr>
        <xdr:cNvPr id="4" name="Graf 4"/>
        <xdr:cNvGraphicFramePr/>
      </xdr:nvGraphicFramePr>
      <xdr:xfrm>
        <a:off x="6010275" y="6753225"/>
        <a:ext cx="59055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59</xdr:row>
      <xdr:rowOff>28575</xdr:rowOff>
    </xdr:from>
    <xdr:to>
      <xdr:col>8</xdr:col>
      <xdr:colOff>47625</xdr:colOff>
      <xdr:row>78</xdr:row>
      <xdr:rowOff>76200</xdr:rowOff>
    </xdr:to>
    <xdr:graphicFrame>
      <xdr:nvGraphicFramePr>
        <xdr:cNvPr id="5" name="Graf 5"/>
        <xdr:cNvGraphicFramePr/>
      </xdr:nvGraphicFramePr>
      <xdr:xfrm>
        <a:off x="19050" y="9906000"/>
        <a:ext cx="589597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152400</xdr:colOff>
      <xdr:row>59</xdr:row>
      <xdr:rowOff>38100</xdr:rowOff>
    </xdr:from>
    <xdr:to>
      <xdr:col>15</xdr:col>
      <xdr:colOff>257175</xdr:colOff>
      <xdr:row>78</xdr:row>
      <xdr:rowOff>85725</xdr:rowOff>
    </xdr:to>
    <xdr:graphicFrame>
      <xdr:nvGraphicFramePr>
        <xdr:cNvPr id="6" name="Graf 6"/>
        <xdr:cNvGraphicFramePr/>
      </xdr:nvGraphicFramePr>
      <xdr:xfrm>
        <a:off x="6019800" y="9915525"/>
        <a:ext cx="59055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78</xdr:row>
      <xdr:rowOff>133350</xdr:rowOff>
    </xdr:from>
    <xdr:to>
      <xdr:col>8</xdr:col>
      <xdr:colOff>28575</xdr:colOff>
      <xdr:row>98</xdr:row>
      <xdr:rowOff>28575</xdr:rowOff>
    </xdr:to>
    <xdr:graphicFrame>
      <xdr:nvGraphicFramePr>
        <xdr:cNvPr id="7" name="Graf 7"/>
        <xdr:cNvGraphicFramePr/>
      </xdr:nvGraphicFramePr>
      <xdr:xfrm>
        <a:off x="28575" y="13087350"/>
        <a:ext cx="586740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78</xdr:row>
      <xdr:rowOff>133350</xdr:rowOff>
    </xdr:from>
    <xdr:to>
      <xdr:col>15</xdr:col>
      <xdr:colOff>257175</xdr:colOff>
      <xdr:row>98</xdr:row>
      <xdr:rowOff>28575</xdr:rowOff>
    </xdr:to>
    <xdr:graphicFrame>
      <xdr:nvGraphicFramePr>
        <xdr:cNvPr id="8" name="Graf 8"/>
        <xdr:cNvGraphicFramePr/>
      </xdr:nvGraphicFramePr>
      <xdr:xfrm>
        <a:off x="6038850" y="13087350"/>
        <a:ext cx="5886450" cy="3133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98</xdr:row>
      <xdr:rowOff>76200</xdr:rowOff>
    </xdr:from>
    <xdr:to>
      <xdr:col>8</xdr:col>
      <xdr:colOff>57150</xdr:colOff>
      <xdr:row>117</xdr:row>
      <xdr:rowOff>133350</xdr:rowOff>
    </xdr:to>
    <xdr:graphicFrame>
      <xdr:nvGraphicFramePr>
        <xdr:cNvPr id="9" name="Graf 9"/>
        <xdr:cNvGraphicFramePr/>
      </xdr:nvGraphicFramePr>
      <xdr:xfrm>
        <a:off x="57150" y="16268700"/>
        <a:ext cx="5867400" cy="3133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118</xdr:row>
      <xdr:rowOff>38100</xdr:rowOff>
    </xdr:from>
    <xdr:to>
      <xdr:col>8</xdr:col>
      <xdr:colOff>57150</xdr:colOff>
      <xdr:row>137</xdr:row>
      <xdr:rowOff>95250</xdr:rowOff>
    </xdr:to>
    <xdr:graphicFrame>
      <xdr:nvGraphicFramePr>
        <xdr:cNvPr id="10" name="Graf 10"/>
        <xdr:cNvGraphicFramePr/>
      </xdr:nvGraphicFramePr>
      <xdr:xfrm>
        <a:off x="57150" y="19469100"/>
        <a:ext cx="5867400" cy="3133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171450</xdr:colOff>
      <xdr:row>98</xdr:row>
      <xdr:rowOff>104775</xdr:rowOff>
    </xdr:from>
    <xdr:to>
      <xdr:col>15</xdr:col>
      <xdr:colOff>257175</xdr:colOff>
      <xdr:row>118</xdr:row>
      <xdr:rowOff>0</xdr:rowOff>
    </xdr:to>
    <xdr:graphicFrame>
      <xdr:nvGraphicFramePr>
        <xdr:cNvPr id="11" name="Graf 11"/>
        <xdr:cNvGraphicFramePr/>
      </xdr:nvGraphicFramePr>
      <xdr:xfrm>
        <a:off x="6038850" y="16297275"/>
        <a:ext cx="5886450" cy="3133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171450</xdr:colOff>
      <xdr:row>118</xdr:row>
      <xdr:rowOff>47625</xdr:rowOff>
    </xdr:from>
    <xdr:to>
      <xdr:col>15</xdr:col>
      <xdr:colOff>257175</xdr:colOff>
      <xdr:row>137</xdr:row>
      <xdr:rowOff>104775</xdr:rowOff>
    </xdr:to>
    <xdr:graphicFrame>
      <xdr:nvGraphicFramePr>
        <xdr:cNvPr id="12" name="Graf 12"/>
        <xdr:cNvGraphicFramePr/>
      </xdr:nvGraphicFramePr>
      <xdr:xfrm>
        <a:off x="6038850" y="19478625"/>
        <a:ext cx="5886450" cy="3133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" sqref="A3"/>
    </sheetView>
  </sheetViews>
  <sheetFormatPr defaultColWidth="9.00390625" defaultRowHeight="12.75"/>
  <sheetData>
    <row r="1" spans="1:10" ht="12.7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2.75">
      <c r="A3" s="5">
        <v>28</v>
      </c>
      <c r="B3" s="5">
        <v>2</v>
      </c>
      <c r="C3" s="5">
        <v>6</v>
      </c>
      <c r="D3" s="5">
        <v>21</v>
      </c>
      <c r="E3" s="5">
        <v>11</v>
      </c>
      <c r="F3" s="5">
        <v>15</v>
      </c>
      <c r="G3" s="5">
        <v>16</v>
      </c>
      <c r="H3" s="5">
        <v>15</v>
      </c>
      <c r="I3" s="5">
        <v>7</v>
      </c>
      <c r="J3" s="5">
        <v>26</v>
      </c>
    </row>
    <row r="4" spans="1:10" ht="12.75">
      <c r="A4" s="5">
        <v>29</v>
      </c>
      <c r="B4" s="5">
        <v>25</v>
      </c>
      <c r="C4" s="5">
        <v>25</v>
      </c>
      <c r="D4" s="5">
        <v>20</v>
      </c>
      <c r="E4" s="5">
        <v>24</v>
      </c>
      <c r="F4" s="5">
        <v>13</v>
      </c>
      <c r="G4" s="5">
        <v>11</v>
      </c>
      <c r="H4" s="5">
        <v>17</v>
      </c>
      <c r="I4" s="5">
        <v>19</v>
      </c>
      <c r="J4" s="5">
        <v>28</v>
      </c>
    </row>
    <row r="5" spans="1:10" ht="12.75">
      <c r="A5" s="5">
        <v>11</v>
      </c>
      <c r="B5" s="5">
        <v>12</v>
      </c>
      <c r="C5" s="5">
        <v>4</v>
      </c>
      <c r="D5" s="5">
        <v>1</v>
      </c>
      <c r="E5" s="5">
        <v>2</v>
      </c>
      <c r="F5" s="5">
        <v>20</v>
      </c>
      <c r="G5" s="5">
        <v>10</v>
      </c>
      <c r="H5" s="5">
        <v>0</v>
      </c>
      <c r="I5" s="5">
        <v>5</v>
      </c>
      <c r="J5" s="5">
        <v>8</v>
      </c>
    </row>
    <row r="6" spans="1:10" ht="12.75">
      <c r="A6" s="5">
        <v>24</v>
      </c>
      <c r="B6" s="5">
        <v>3</v>
      </c>
      <c r="C6" s="5">
        <v>7</v>
      </c>
      <c r="D6" s="5">
        <v>30</v>
      </c>
      <c r="E6" s="5">
        <v>11</v>
      </c>
      <c r="F6" s="5">
        <v>4</v>
      </c>
      <c r="G6" s="5">
        <v>6</v>
      </c>
      <c r="H6" s="5">
        <v>12</v>
      </c>
      <c r="I6" s="5">
        <v>10</v>
      </c>
      <c r="J6" s="5">
        <v>13</v>
      </c>
    </row>
    <row r="7" spans="1:10" ht="12.75">
      <c r="A7" s="5">
        <v>1</v>
      </c>
      <c r="B7" s="5">
        <v>20</v>
      </c>
      <c r="C7" s="5">
        <v>26</v>
      </c>
      <c r="D7" s="5">
        <v>29</v>
      </c>
      <c r="E7" s="5">
        <v>3</v>
      </c>
      <c r="F7" s="5">
        <v>3</v>
      </c>
      <c r="G7" s="5">
        <v>12</v>
      </c>
      <c r="H7" s="5">
        <v>27</v>
      </c>
      <c r="I7" s="5">
        <v>3</v>
      </c>
      <c r="J7" s="5">
        <v>11</v>
      </c>
    </row>
    <row r="8" spans="1:10" ht="12.75">
      <c r="A8" s="5">
        <v>27</v>
      </c>
      <c r="B8" s="5">
        <v>1</v>
      </c>
      <c r="C8" s="5">
        <v>26</v>
      </c>
      <c r="D8" s="5">
        <v>17</v>
      </c>
      <c r="E8" s="5">
        <v>11</v>
      </c>
      <c r="F8" s="5">
        <v>17</v>
      </c>
      <c r="G8" s="5">
        <v>28</v>
      </c>
      <c r="H8" s="5">
        <v>18</v>
      </c>
      <c r="I8" s="5">
        <v>6</v>
      </c>
      <c r="J8" s="5">
        <v>6</v>
      </c>
    </row>
    <row r="9" spans="1:10" ht="12.75">
      <c r="A9" s="5">
        <v>10</v>
      </c>
      <c r="B9" s="5">
        <v>7</v>
      </c>
      <c r="C9" s="5">
        <v>0</v>
      </c>
      <c r="D9" s="5">
        <v>1</v>
      </c>
      <c r="E9" s="5">
        <v>23</v>
      </c>
      <c r="F9" s="5">
        <v>2</v>
      </c>
      <c r="G9" s="5">
        <v>2</v>
      </c>
      <c r="H9" s="5">
        <v>26</v>
      </c>
      <c r="I9" s="5">
        <v>4</v>
      </c>
      <c r="J9" s="5">
        <v>5</v>
      </c>
    </row>
    <row r="10" spans="1:10" ht="12.75">
      <c r="A10" s="5">
        <v>17</v>
      </c>
      <c r="B10" s="5">
        <v>21</v>
      </c>
      <c r="C10" s="5">
        <v>22</v>
      </c>
      <c r="D10" s="5">
        <v>30</v>
      </c>
      <c r="E10" s="5">
        <v>14</v>
      </c>
      <c r="F10" s="5">
        <v>7</v>
      </c>
      <c r="G10" s="5">
        <v>11</v>
      </c>
      <c r="H10" s="5">
        <v>29</v>
      </c>
      <c r="I10" s="5">
        <v>18</v>
      </c>
      <c r="J10" s="5">
        <v>25</v>
      </c>
    </row>
    <row r="11" spans="1:10" ht="12.75">
      <c r="A11" s="5">
        <v>6</v>
      </c>
      <c r="B11" s="5">
        <v>23</v>
      </c>
      <c r="C11" s="5">
        <v>13</v>
      </c>
      <c r="D11" s="5">
        <v>29</v>
      </c>
      <c r="E11" s="5">
        <v>20</v>
      </c>
      <c r="F11" s="5">
        <v>29</v>
      </c>
      <c r="G11" s="5">
        <v>16</v>
      </c>
      <c r="H11" s="5">
        <v>20</v>
      </c>
      <c r="I11" s="5">
        <v>6</v>
      </c>
      <c r="J11" s="5">
        <v>2</v>
      </c>
    </row>
    <row r="12" spans="1:10" ht="12.75">
      <c r="A12" s="5">
        <v>22</v>
      </c>
      <c r="B12" s="5">
        <v>24</v>
      </c>
      <c r="C12" s="5">
        <v>6</v>
      </c>
      <c r="D12" s="5">
        <v>9</v>
      </c>
      <c r="E12" s="5">
        <v>1</v>
      </c>
      <c r="F12" s="5">
        <v>17</v>
      </c>
      <c r="G12" s="5">
        <v>2</v>
      </c>
      <c r="H12" s="5">
        <v>23</v>
      </c>
      <c r="I12" s="5">
        <v>6</v>
      </c>
      <c r="J12" s="5">
        <v>13</v>
      </c>
    </row>
    <row r="13" spans="1:10" ht="12.75">
      <c r="A13" s="5">
        <v>23</v>
      </c>
      <c r="B13" s="5">
        <v>1</v>
      </c>
      <c r="C13" s="5">
        <v>10</v>
      </c>
      <c r="D13" s="5">
        <v>9</v>
      </c>
      <c r="E13" s="5">
        <v>1</v>
      </c>
      <c r="F13" s="5">
        <v>26</v>
      </c>
      <c r="G13" s="5">
        <v>6</v>
      </c>
      <c r="H13" s="5">
        <v>8</v>
      </c>
      <c r="I13" s="5">
        <v>8</v>
      </c>
      <c r="J13" s="5">
        <v>8</v>
      </c>
    </row>
    <row r="14" spans="1:10" ht="12.75">
      <c r="A14" s="5">
        <v>12</v>
      </c>
      <c r="B14" s="5">
        <v>25</v>
      </c>
      <c r="C14" s="5">
        <v>29</v>
      </c>
      <c r="D14" s="5">
        <v>26</v>
      </c>
      <c r="E14" s="5">
        <v>25</v>
      </c>
      <c r="F14" s="5">
        <v>26</v>
      </c>
      <c r="G14" s="5">
        <v>6</v>
      </c>
      <c r="H14" s="5">
        <v>11</v>
      </c>
      <c r="I14" s="5">
        <v>12</v>
      </c>
      <c r="J14" s="5">
        <v>29</v>
      </c>
    </row>
    <row r="15" spans="1:10" ht="12.75">
      <c r="A15" s="5">
        <v>17</v>
      </c>
      <c r="B15" s="5">
        <v>19</v>
      </c>
      <c r="C15" s="5">
        <v>28</v>
      </c>
      <c r="D15" s="5">
        <v>7</v>
      </c>
      <c r="E15" s="5">
        <v>30</v>
      </c>
      <c r="F15" s="5">
        <v>12</v>
      </c>
      <c r="G15" s="5">
        <v>27</v>
      </c>
      <c r="H15" s="5">
        <v>3</v>
      </c>
      <c r="I15" s="5">
        <v>27</v>
      </c>
      <c r="J15" s="5">
        <v>1</v>
      </c>
    </row>
    <row r="16" spans="1:10" ht="12.75">
      <c r="A16" s="5">
        <v>0</v>
      </c>
      <c r="B16" s="5">
        <v>5</v>
      </c>
      <c r="C16" s="5">
        <v>8</v>
      </c>
      <c r="D16" s="5">
        <v>26</v>
      </c>
      <c r="E16" s="5">
        <v>29</v>
      </c>
      <c r="F16" s="5">
        <v>28</v>
      </c>
      <c r="G16" s="5">
        <v>18</v>
      </c>
      <c r="H16" s="5">
        <v>6</v>
      </c>
      <c r="I16" s="5">
        <v>10</v>
      </c>
      <c r="J16" s="5">
        <v>7</v>
      </c>
    </row>
    <row r="17" spans="1:10" ht="12.75">
      <c r="A17" s="5">
        <v>12</v>
      </c>
      <c r="B17" s="5">
        <v>10</v>
      </c>
      <c r="C17" s="5">
        <v>13</v>
      </c>
      <c r="D17" s="5">
        <v>26</v>
      </c>
      <c r="E17" s="5">
        <v>17</v>
      </c>
      <c r="F17" s="5">
        <v>2</v>
      </c>
      <c r="G17" s="5">
        <v>26</v>
      </c>
      <c r="H17" s="5">
        <v>4</v>
      </c>
      <c r="I17" s="5">
        <v>17</v>
      </c>
      <c r="J17" s="5">
        <v>21</v>
      </c>
    </row>
    <row r="18" spans="1:10" ht="12.75">
      <c r="A18" s="5">
        <v>27</v>
      </c>
      <c r="B18" s="5">
        <v>3</v>
      </c>
      <c r="C18" s="5">
        <v>11</v>
      </c>
      <c r="D18" s="5">
        <v>0</v>
      </c>
      <c r="E18" s="5">
        <v>1</v>
      </c>
      <c r="F18" s="5">
        <v>11</v>
      </c>
      <c r="G18" s="5">
        <v>29</v>
      </c>
      <c r="H18" s="5">
        <v>18</v>
      </c>
      <c r="I18" s="5">
        <v>6</v>
      </c>
      <c r="J18" s="5">
        <v>23</v>
      </c>
    </row>
    <row r="19" spans="1:10" ht="12.75">
      <c r="A19" s="5">
        <v>18</v>
      </c>
      <c r="B19" s="5">
        <v>6</v>
      </c>
      <c r="C19" s="5">
        <v>6</v>
      </c>
      <c r="D19" s="5">
        <v>22</v>
      </c>
      <c r="E19" s="5">
        <v>30</v>
      </c>
      <c r="F19" s="5">
        <v>16</v>
      </c>
      <c r="G19" s="5">
        <v>20</v>
      </c>
      <c r="H19" s="5">
        <v>6</v>
      </c>
      <c r="I19" s="5">
        <v>22</v>
      </c>
      <c r="J19" s="5">
        <v>24</v>
      </c>
    </row>
    <row r="20" spans="1:10" ht="12.75">
      <c r="A20" s="5">
        <v>26</v>
      </c>
      <c r="B20" s="5">
        <v>4</v>
      </c>
      <c r="C20" s="5">
        <v>5</v>
      </c>
      <c r="D20" s="5">
        <v>13</v>
      </c>
      <c r="E20" s="5">
        <v>29</v>
      </c>
      <c r="F20" s="5">
        <v>2</v>
      </c>
      <c r="G20" s="5">
        <v>23</v>
      </c>
      <c r="H20" s="5">
        <v>6</v>
      </c>
      <c r="I20" s="5">
        <v>23</v>
      </c>
      <c r="J20" s="5">
        <v>1</v>
      </c>
    </row>
    <row r="21" spans="1:10" ht="12.75">
      <c r="A21" s="5">
        <v>29</v>
      </c>
      <c r="B21" s="5">
        <v>18</v>
      </c>
      <c r="C21" s="5">
        <v>25</v>
      </c>
      <c r="D21" s="5">
        <v>6</v>
      </c>
      <c r="E21" s="5">
        <v>9</v>
      </c>
      <c r="F21" s="5">
        <v>6</v>
      </c>
      <c r="G21" s="5">
        <v>8</v>
      </c>
      <c r="H21" s="5">
        <v>8</v>
      </c>
      <c r="I21" s="5">
        <v>12</v>
      </c>
      <c r="J21" s="5">
        <v>25</v>
      </c>
    </row>
    <row r="22" spans="1:10" ht="12.75">
      <c r="A22" s="5">
        <v>3</v>
      </c>
      <c r="B22" s="5">
        <v>29</v>
      </c>
      <c r="C22" s="5">
        <v>21</v>
      </c>
      <c r="D22" s="5">
        <v>4</v>
      </c>
      <c r="E22" s="5">
        <v>3</v>
      </c>
      <c r="F22" s="5">
        <v>30</v>
      </c>
      <c r="G22" s="5">
        <v>21</v>
      </c>
      <c r="H22" s="5">
        <v>27</v>
      </c>
      <c r="I22" s="5">
        <v>3</v>
      </c>
      <c r="J22" s="5">
        <v>16</v>
      </c>
    </row>
    <row r="23" spans="1:10" ht="12.75">
      <c r="A23" s="5">
        <v>1</v>
      </c>
      <c r="B23" s="5">
        <v>28</v>
      </c>
      <c r="C23" s="5">
        <v>2</v>
      </c>
      <c r="D23" s="5">
        <v>10</v>
      </c>
      <c r="E23" s="5">
        <v>2</v>
      </c>
      <c r="F23" s="5">
        <v>23</v>
      </c>
      <c r="G23" s="5">
        <v>9</v>
      </c>
      <c r="H23" s="5">
        <v>30</v>
      </c>
      <c r="I23" s="5">
        <v>20</v>
      </c>
      <c r="J23" s="5">
        <v>25</v>
      </c>
    </row>
    <row r="24" spans="1:10" ht="12.75">
      <c r="A24" s="5">
        <v>10</v>
      </c>
      <c r="B24" s="5">
        <v>26</v>
      </c>
      <c r="C24" s="5"/>
      <c r="D24" s="5"/>
      <c r="E24" s="5"/>
      <c r="F24" s="5"/>
      <c r="G24" s="5"/>
      <c r="H24" s="5"/>
      <c r="I24" s="5"/>
      <c r="J24" s="5"/>
    </row>
    <row r="26" spans="1:10" ht="12.75">
      <c r="A26" s="19" t="s">
        <v>0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9" t="s">
        <v>21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19" t="s">
        <v>1</v>
      </c>
      <c r="B29" s="19"/>
      <c r="C29" s="19"/>
      <c r="D29" s="19"/>
      <c r="E29" s="19"/>
      <c r="F29" s="19"/>
      <c r="G29" s="19"/>
      <c r="H29" s="19"/>
      <c r="I29" s="19"/>
      <c r="J29" s="19"/>
    </row>
  </sheetData>
  <sheetProtection/>
  <mergeCells count="5">
    <mergeCell ref="A29:J29"/>
    <mergeCell ref="A1:J1"/>
    <mergeCell ref="A26:J26"/>
    <mergeCell ref="A27:J27"/>
    <mergeCell ref="A28:J2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0.875" defaultRowHeight="12.75"/>
  <cols>
    <col min="1" max="16384" width="10.875" style="2" customWidth="1"/>
  </cols>
  <sheetData>
    <row r="1" spans="1:7" s="1" customFormat="1" ht="38.25">
      <c r="A1" s="3" t="s">
        <v>2</v>
      </c>
      <c r="B1" s="3" t="s">
        <v>3</v>
      </c>
      <c r="C1" s="10" t="s">
        <v>4</v>
      </c>
      <c r="D1" s="3" t="s">
        <v>5</v>
      </c>
      <c r="E1" s="3" t="s">
        <v>6</v>
      </c>
      <c r="F1" s="3" t="s">
        <v>5</v>
      </c>
      <c r="G1" s="3" t="s">
        <v>6</v>
      </c>
    </row>
    <row r="2" spans="1:7" ht="12.75">
      <c r="A2" s="4">
        <f>MIN(zadanie!A3:J24)-1</f>
        <v>-1</v>
      </c>
      <c r="B2" s="4">
        <f>COUNTIF(zadanie!$A$3:$J$24,početnosti!A2)</f>
        <v>0</v>
      </c>
      <c r="C2" s="11">
        <f aca="true" t="shared" si="0" ref="C2:C34">B2/$B$35</f>
        <v>0</v>
      </c>
      <c r="D2" s="4">
        <f>B2</f>
        <v>0</v>
      </c>
      <c r="E2" s="11">
        <f aca="true" t="shared" si="1" ref="E2:E34">D2/$B$35</f>
        <v>0</v>
      </c>
      <c r="F2" s="4">
        <f aca="true" t="shared" si="2" ref="F2:F32">B2+F3</f>
        <v>212</v>
      </c>
      <c r="G2" s="11">
        <f aca="true" t="shared" si="3" ref="G2:G34">F2/$B$35</f>
        <v>1</v>
      </c>
    </row>
    <row r="3" spans="1:7" ht="12.75">
      <c r="A3" s="4">
        <f>1+A2</f>
        <v>0</v>
      </c>
      <c r="B3" s="4">
        <f>COUNTIF(zadanie!$A$3:$J$24,početnosti!A3)</f>
        <v>4</v>
      </c>
      <c r="C3" s="11">
        <f t="shared" si="0"/>
        <v>0.018867924528301886</v>
      </c>
      <c r="D3" s="4">
        <f>B3+D2</f>
        <v>4</v>
      </c>
      <c r="E3" s="11">
        <f t="shared" si="1"/>
        <v>0.018867924528301886</v>
      </c>
      <c r="F3" s="4">
        <f t="shared" si="2"/>
        <v>212</v>
      </c>
      <c r="G3" s="11">
        <f t="shared" si="3"/>
        <v>1</v>
      </c>
    </row>
    <row r="4" spans="1:7" ht="12.75">
      <c r="A4" s="4">
        <f aca="true" t="shared" si="4" ref="A4:A34">1+A3</f>
        <v>1</v>
      </c>
      <c r="B4" s="4">
        <f>COUNTIF(zadanie!$A$3:$J$24,početnosti!A4)</f>
        <v>11</v>
      </c>
      <c r="C4" s="11">
        <f t="shared" si="0"/>
        <v>0.05188679245283019</v>
      </c>
      <c r="D4" s="4">
        <f aca="true" t="shared" si="5" ref="D4:D34">B4+D3</f>
        <v>15</v>
      </c>
      <c r="E4" s="11">
        <f t="shared" si="1"/>
        <v>0.07075471698113207</v>
      </c>
      <c r="F4" s="4">
        <f t="shared" si="2"/>
        <v>208</v>
      </c>
      <c r="G4" s="11">
        <f t="shared" si="3"/>
        <v>0.9811320754716981</v>
      </c>
    </row>
    <row r="5" spans="1:7" ht="12.75">
      <c r="A5" s="4">
        <f t="shared" si="4"/>
        <v>2</v>
      </c>
      <c r="B5" s="4">
        <f>COUNTIF(zadanie!$A$3:$J$24,početnosti!A5)</f>
        <v>10</v>
      </c>
      <c r="C5" s="11">
        <f t="shared" si="0"/>
        <v>0.04716981132075472</v>
      </c>
      <c r="D5" s="4">
        <f t="shared" si="5"/>
        <v>25</v>
      </c>
      <c r="E5" s="11">
        <f t="shared" si="1"/>
        <v>0.1179245283018868</v>
      </c>
      <c r="F5" s="4">
        <f t="shared" si="2"/>
        <v>197</v>
      </c>
      <c r="G5" s="11">
        <f t="shared" si="3"/>
        <v>0.9292452830188679</v>
      </c>
    </row>
    <row r="6" spans="1:7" ht="12.75">
      <c r="A6" s="4">
        <f t="shared" si="4"/>
        <v>3</v>
      </c>
      <c r="B6" s="4">
        <f>COUNTIF(zadanie!$A$3:$J$24,početnosti!A6)</f>
        <v>9</v>
      </c>
      <c r="C6" s="11">
        <f t="shared" si="0"/>
        <v>0.04245283018867924</v>
      </c>
      <c r="D6" s="4">
        <f t="shared" si="5"/>
        <v>34</v>
      </c>
      <c r="E6" s="11">
        <f t="shared" si="1"/>
        <v>0.16037735849056603</v>
      </c>
      <c r="F6" s="4">
        <f t="shared" si="2"/>
        <v>187</v>
      </c>
      <c r="G6" s="11">
        <f t="shared" si="3"/>
        <v>0.8820754716981132</v>
      </c>
    </row>
    <row r="7" spans="1:7" ht="12.75">
      <c r="A7" s="4">
        <f t="shared" si="4"/>
        <v>4</v>
      </c>
      <c r="B7" s="4">
        <f>COUNTIF(zadanie!$A$3:$J$24,početnosti!A7)</f>
        <v>6</v>
      </c>
      <c r="C7" s="11">
        <f t="shared" si="0"/>
        <v>0.02830188679245283</v>
      </c>
      <c r="D7" s="4">
        <f t="shared" si="5"/>
        <v>40</v>
      </c>
      <c r="E7" s="11">
        <f t="shared" si="1"/>
        <v>0.18867924528301888</v>
      </c>
      <c r="F7" s="4">
        <f t="shared" si="2"/>
        <v>178</v>
      </c>
      <c r="G7" s="11">
        <f t="shared" si="3"/>
        <v>0.839622641509434</v>
      </c>
    </row>
    <row r="8" spans="1:7" ht="12.75">
      <c r="A8" s="4">
        <f t="shared" si="4"/>
        <v>5</v>
      </c>
      <c r="B8" s="4">
        <f>COUNTIF(zadanie!$A$3:$J$24,početnosti!A8)</f>
        <v>4</v>
      </c>
      <c r="C8" s="11">
        <f t="shared" si="0"/>
        <v>0.018867924528301886</v>
      </c>
      <c r="D8" s="4">
        <f t="shared" si="5"/>
        <v>44</v>
      </c>
      <c r="E8" s="11">
        <f t="shared" si="1"/>
        <v>0.20754716981132076</v>
      </c>
      <c r="F8" s="4">
        <f t="shared" si="2"/>
        <v>172</v>
      </c>
      <c r="G8" s="11">
        <f t="shared" si="3"/>
        <v>0.8113207547169812</v>
      </c>
    </row>
    <row r="9" spans="1:7" ht="12.75">
      <c r="A9" s="4">
        <f t="shared" si="4"/>
        <v>6</v>
      </c>
      <c r="B9" s="4">
        <f>COUNTIF(zadanie!$A$3:$J$24,početnosti!A9)</f>
        <v>18</v>
      </c>
      <c r="C9" s="11">
        <f t="shared" si="0"/>
        <v>0.08490566037735849</v>
      </c>
      <c r="D9" s="4">
        <f t="shared" si="5"/>
        <v>62</v>
      </c>
      <c r="E9" s="11">
        <f t="shared" si="1"/>
        <v>0.29245283018867924</v>
      </c>
      <c r="F9" s="4">
        <f t="shared" si="2"/>
        <v>168</v>
      </c>
      <c r="G9" s="11">
        <f t="shared" si="3"/>
        <v>0.7924528301886793</v>
      </c>
    </row>
    <row r="10" spans="1:7" ht="12.75">
      <c r="A10" s="4">
        <f t="shared" si="4"/>
        <v>7</v>
      </c>
      <c r="B10" s="4">
        <f>COUNTIF(zadanie!$A$3:$J$24,početnosti!A10)</f>
        <v>6</v>
      </c>
      <c r="C10" s="11">
        <f t="shared" si="0"/>
        <v>0.02830188679245283</v>
      </c>
      <c r="D10" s="4">
        <f t="shared" si="5"/>
        <v>68</v>
      </c>
      <c r="E10" s="11">
        <f t="shared" si="1"/>
        <v>0.32075471698113206</v>
      </c>
      <c r="F10" s="4">
        <f t="shared" si="2"/>
        <v>150</v>
      </c>
      <c r="G10" s="11">
        <f t="shared" si="3"/>
        <v>0.7075471698113207</v>
      </c>
    </row>
    <row r="11" spans="1:7" ht="12.75">
      <c r="A11" s="4">
        <f t="shared" si="4"/>
        <v>8</v>
      </c>
      <c r="B11" s="4">
        <f>COUNTIF(zadanie!$A$3:$J$24,početnosti!A11)</f>
        <v>7</v>
      </c>
      <c r="C11" s="11">
        <f t="shared" si="0"/>
        <v>0.0330188679245283</v>
      </c>
      <c r="D11" s="4">
        <f t="shared" si="5"/>
        <v>75</v>
      </c>
      <c r="E11" s="11">
        <f t="shared" si="1"/>
        <v>0.35377358490566035</v>
      </c>
      <c r="F11" s="4">
        <f t="shared" si="2"/>
        <v>144</v>
      </c>
      <c r="G11" s="11">
        <f t="shared" si="3"/>
        <v>0.6792452830188679</v>
      </c>
    </row>
    <row r="12" spans="1:7" ht="12.75">
      <c r="A12" s="4">
        <f t="shared" si="4"/>
        <v>9</v>
      </c>
      <c r="B12" s="4">
        <f>COUNTIF(zadanie!$A$3:$J$24,početnosti!A12)</f>
        <v>4</v>
      </c>
      <c r="C12" s="11">
        <f t="shared" si="0"/>
        <v>0.018867924528301886</v>
      </c>
      <c r="D12" s="4">
        <f t="shared" si="5"/>
        <v>79</v>
      </c>
      <c r="E12" s="11">
        <f t="shared" si="1"/>
        <v>0.37264150943396224</v>
      </c>
      <c r="F12" s="4">
        <f t="shared" si="2"/>
        <v>137</v>
      </c>
      <c r="G12" s="11">
        <f t="shared" si="3"/>
        <v>0.6462264150943396</v>
      </c>
    </row>
    <row r="13" spans="1:7" ht="12.75">
      <c r="A13" s="4">
        <f t="shared" si="4"/>
        <v>10</v>
      </c>
      <c r="B13" s="4">
        <f>COUNTIF(zadanie!$A$3:$J$24,početnosti!A13)</f>
        <v>8</v>
      </c>
      <c r="C13" s="11">
        <f t="shared" si="0"/>
        <v>0.03773584905660377</v>
      </c>
      <c r="D13" s="4">
        <f t="shared" si="5"/>
        <v>87</v>
      </c>
      <c r="E13" s="11">
        <f t="shared" si="1"/>
        <v>0.41037735849056606</v>
      </c>
      <c r="F13" s="4">
        <f t="shared" si="2"/>
        <v>133</v>
      </c>
      <c r="G13" s="11">
        <f t="shared" si="3"/>
        <v>0.6273584905660378</v>
      </c>
    </row>
    <row r="14" spans="1:7" ht="12.75">
      <c r="A14" s="4">
        <f t="shared" si="4"/>
        <v>11</v>
      </c>
      <c r="B14" s="4">
        <f>COUNTIF(zadanie!$A$3:$J$24,početnosti!A14)</f>
        <v>10</v>
      </c>
      <c r="C14" s="11">
        <f t="shared" si="0"/>
        <v>0.04716981132075472</v>
      </c>
      <c r="D14" s="4">
        <f t="shared" si="5"/>
        <v>97</v>
      </c>
      <c r="E14" s="11">
        <f t="shared" si="1"/>
        <v>0.45754716981132076</v>
      </c>
      <c r="F14" s="4">
        <f t="shared" si="2"/>
        <v>125</v>
      </c>
      <c r="G14" s="11">
        <f t="shared" si="3"/>
        <v>0.589622641509434</v>
      </c>
    </row>
    <row r="15" spans="1:7" ht="12.75">
      <c r="A15" s="4">
        <f t="shared" si="4"/>
        <v>12</v>
      </c>
      <c r="B15" s="4">
        <f>COUNTIF(zadanie!$A$3:$J$24,početnosti!A15)</f>
        <v>8</v>
      </c>
      <c r="C15" s="11">
        <f t="shared" si="0"/>
        <v>0.03773584905660377</v>
      </c>
      <c r="D15" s="4">
        <f t="shared" si="5"/>
        <v>105</v>
      </c>
      <c r="E15" s="11">
        <f t="shared" si="1"/>
        <v>0.49528301886792453</v>
      </c>
      <c r="F15" s="4">
        <f t="shared" si="2"/>
        <v>115</v>
      </c>
      <c r="G15" s="11">
        <f t="shared" si="3"/>
        <v>0.5424528301886793</v>
      </c>
    </row>
    <row r="16" spans="1:7" ht="12.75">
      <c r="A16" s="4">
        <f t="shared" si="4"/>
        <v>13</v>
      </c>
      <c r="B16" s="4">
        <f>COUNTIF(zadanie!$A$3:$J$24,početnosti!A16)</f>
        <v>6</v>
      </c>
      <c r="C16" s="11">
        <f t="shared" si="0"/>
        <v>0.02830188679245283</v>
      </c>
      <c r="D16" s="4">
        <f t="shared" si="5"/>
        <v>111</v>
      </c>
      <c r="E16" s="11">
        <f t="shared" si="1"/>
        <v>0.5235849056603774</v>
      </c>
      <c r="F16" s="4">
        <f t="shared" si="2"/>
        <v>107</v>
      </c>
      <c r="G16" s="11">
        <f t="shared" si="3"/>
        <v>0.5047169811320755</v>
      </c>
    </row>
    <row r="17" spans="1:7" ht="12.75">
      <c r="A17" s="4">
        <f t="shared" si="4"/>
        <v>14</v>
      </c>
      <c r="B17" s="4">
        <f>COUNTIF(zadanie!$A$3:$J$24,početnosti!A17)</f>
        <v>1</v>
      </c>
      <c r="C17" s="11">
        <f t="shared" si="0"/>
        <v>0.0047169811320754715</v>
      </c>
      <c r="D17" s="4">
        <f t="shared" si="5"/>
        <v>112</v>
      </c>
      <c r="E17" s="11">
        <f t="shared" si="1"/>
        <v>0.5283018867924528</v>
      </c>
      <c r="F17" s="4">
        <f>B17+F18</f>
        <v>101</v>
      </c>
      <c r="G17" s="11">
        <f t="shared" si="3"/>
        <v>0.47641509433962265</v>
      </c>
    </row>
    <row r="18" spans="1:7" ht="12.75">
      <c r="A18" s="4">
        <f>1+A17</f>
        <v>15</v>
      </c>
      <c r="B18" s="4">
        <f>COUNTIF(zadanie!$A$3:$J$24,početnosti!A18)</f>
        <v>2</v>
      </c>
      <c r="C18" s="11">
        <f t="shared" si="0"/>
        <v>0.009433962264150943</v>
      </c>
      <c r="D18" s="4">
        <f>B18+D17</f>
        <v>114</v>
      </c>
      <c r="E18" s="11">
        <f t="shared" si="1"/>
        <v>0.5377358490566038</v>
      </c>
      <c r="F18" s="4">
        <f t="shared" si="2"/>
        <v>100</v>
      </c>
      <c r="G18" s="11">
        <f t="shared" si="3"/>
        <v>0.4716981132075472</v>
      </c>
    </row>
    <row r="19" spans="1:7" ht="12.75">
      <c r="A19" s="4">
        <f t="shared" si="4"/>
        <v>16</v>
      </c>
      <c r="B19" s="4">
        <f>COUNTIF(zadanie!$A$3:$J$24,početnosti!A19)</f>
        <v>4</v>
      </c>
      <c r="C19" s="11">
        <f t="shared" si="0"/>
        <v>0.018867924528301886</v>
      </c>
      <c r="D19" s="4">
        <f t="shared" si="5"/>
        <v>118</v>
      </c>
      <c r="E19" s="11">
        <f t="shared" si="1"/>
        <v>0.5566037735849056</v>
      </c>
      <c r="F19" s="4">
        <f t="shared" si="2"/>
        <v>98</v>
      </c>
      <c r="G19" s="11">
        <f t="shared" si="3"/>
        <v>0.46226415094339623</v>
      </c>
    </row>
    <row r="20" spans="1:7" ht="12.75">
      <c r="A20" s="4">
        <f t="shared" si="4"/>
        <v>17</v>
      </c>
      <c r="B20" s="4">
        <f>COUNTIF(zadanie!$A$3:$J$24,početnosti!A20)</f>
        <v>8</v>
      </c>
      <c r="C20" s="11">
        <f t="shared" si="0"/>
        <v>0.03773584905660377</v>
      </c>
      <c r="D20" s="4">
        <f t="shared" si="5"/>
        <v>126</v>
      </c>
      <c r="E20" s="11">
        <f t="shared" si="1"/>
        <v>0.5943396226415094</v>
      </c>
      <c r="F20" s="4">
        <f t="shared" si="2"/>
        <v>94</v>
      </c>
      <c r="G20" s="11">
        <f t="shared" si="3"/>
        <v>0.44339622641509435</v>
      </c>
    </row>
    <row r="21" spans="1:7" ht="12.75">
      <c r="A21" s="4">
        <f t="shared" si="4"/>
        <v>18</v>
      </c>
      <c r="B21" s="4">
        <f>COUNTIF(zadanie!$A$3:$J$24,početnosti!A21)</f>
        <v>6</v>
      </c>
      <c r="C21" s="11">
        <f t="shared" si="0"/>
        <v>0.02830188679245283</v>
      </c>
      <c r="D21" s="4">
        <f t="shared" si="5"/>
        <v>132</v>
      </c>
      <c r="E21" s="11">
        <f t="shared" si="1"/>
        <v>0.6226415094339622</v>
      </c>
      <c r="F21" s="4">
        <f t="shared" si="2"/>
        <v>86</v>
      </c>
      <c r="G21" s="11">
        <f t="shared" si="3"/>
        <v>0.4056603773584906</v>
      </c>
    </row>
    <row r="22" spans="1:7" ht="12.75">
      <c r="A22" s="4">
        <f t="shared" si="4"/>
        <v>19</v>
      </c>
      <c r="B22" s="4">
        <f>COUNTIF(zadanie!$A$3:$J$24,početnosti!A22)</f>
        <v>2</v>
      </c>
      <c r="C22" s="11">
        <f t="shared" si="0"/>
        <v>0.009433962264150943</v>
      </c>
      <c r="D22" s="4">
        <f t="shared" si="5"/>
        <v>134</v>
      </c>
      <c r="E22" s="11">
        <f t="shared" si="1"/>
        <v>0.6320754716981132</v>
      </c>
      <c r="F22" s="4">
        <f t="shared" si="2"/>
        <v>80</v>
      </c>
      <c r="G22" s="11">
        <f t="shared" si="3"/>
        <v>0.37735849056603776</v>
      </c>
    </row>
    <row r="23" spans="1:7" ht="12.75">
      <c r="A23" s="4">
        <f t="shared" si="4"/>
        <v>20</v>
      </c>
      <c r="B23" s="4">
        <f>COUNTIF(zadanie!$A$3:$J$24,početnosti!A23)</f>
        <v>7</v>
      </c>
      <c r="C23" s="11">
        <f t="shared" si="0"/>
        <v>0.0330188679245283</v>
      </c>
      <c r="D23" s="4">
        <f t="shared" si="5"/>
        <v>141</v>
      </c>
      <c r="E23" s="11">
        <f t="shared" si="1"/>
        <v>0.6650943396226415</v>
      </c>
      <c r="F23" s="4">
        <f t="shared" si="2"/>
        <v>78</v>
      </c>
      <c r="G23" s="11">
        <f t="shared" si="3"/>
        <v>0.36792452830188677</v>
      </c>
    </row>
    <row r="24" spans="1:7" ht="12.75">
      <c r="A24" s="4">
        <f t="shared" si="4"/>
        <v>21</v>
      </c>
      <c r="B24" s="4">
        <f>COUNTIF(zadanie!$A$3:$J$24,početnosti!A24)</f>
        <v>5</v>
      </c>
      <c r="C24" s="11">
        <f t="shared" si="0"/>
        <v>0.02358490566037736</v>
      </c>
      <c r="D24" s="4">
        <f t="shared" si="5"/>
        <v>146</v>
      </c>
      <c r="E24" s="11">
        <f t="shared" si="1"/>
        <v>0.6886792452830188</v>
      </c>
      <c r="F24" s="4">
        <f t="shared" si="2"/>
        <v>71</v>
      </c>
      <c r="G24" s="11">
        <f t="shared" si="3"/>
        <v>0.33490566037735847</v>
      </c>
    </row>
    <row r="25" spans="1:7" ht="12.75">
      <c r="A25" s="4">
        <f t="shared" si="4"/>
        <v>22</v>
      </c>
      <c r="B25" s="4">
        <f>COUNTIF(zadanie!$A$3:$J$24,početnosti!A25)</f>
        <v>4</v>
      </c>
      <c r="C25" s="11">
        <f t="shared" si="0"/>
        <v>0.018867924528301886</v>
      </c>
      <c r="D25" s="4">
        <f t="shared" si="5"/>
        <v>150</v>
      </c>
      <c r="E25" s="11">
        <f t="shared" si="1"/>
        <v>0.7075471698113207</v>
      </c>
      <c r="F25" s="4">
        <f t="shared" si="2"/>
        <v>66</v>
      </c>
      <c r="G25" s="11">
        <f t="shared" si="3"/>
        <v>0.3113207547169811</v>
      </c>
    </row>
    <row r="26" spans="1:7" ht="12.75">
      <c r="A26" s="4">
        <f t="shared" si="4"/>
        <v>23</v>
      </c>
      <c r="B26" s="4">
        <f>COUNTIF(zadanie!$A$3:$J$24,početnosti!A26)</f>
        <v>8</v>
      </c>
      <c r="C26" s="11">
        <f t="shared" si="0"/>
        <v>0.03773584905660377</v>
      </c>
      <c r="D26" s="4">
        <f t="shared" si="5"/>
        <v>158</v>
      </c>
      <c r="E26" s="11">
        <f t="shared" si="1"/>
        <v>0.7452830188679245</v>
      </c>
      <c r="F26" s="4">
        <f t="shared" si="2"/>
        <v>62</v>
      </c>
      <c r="G26" s="11">
        <f t="shared" si="3"/>
        <v>0.29245283018867924</v>
      </c>
    </row>
    <row r="27" spans="1:7" ht="12.75">
      <c r="A27" s="4">
        <f t="shared" si="4"/>
        <v>24</v>
      </c>
      <c r="B27" s="4">
        <f>COUNTIF(zadanie!$A$3:$J$24,početnosti!A27)</f>
        <v>4</v>
      </c>
      <c r="C27" s="11">
        <f t="shared" si="0"/>
        <v>0.018867924528301886</v>
      </c>
      <c r="D27" s="4">
        <f t="shared" si="5"/>
        <v>162</v>
      </c>
      <c r="E27" s="11">
        <f t="shared" si="1"/>
        <v>0.7641509433962265</v>
      </c>
      <c r="F27" s="4">
        <f t="shared" si="2"/>
        <v>54</v>
      </c>
      <c r="G27" s="11">
        <f t="shared" si="3"/>
        <v>0.25471698113207547</v>
      </c>
    </row>
    <row r="28" spans="1:7" ht="12.75">
      <c r="A28" s="4">
        <f t="shared" si="4"/>
        <v>25</v>
      </c>
      <c r="B28" s="4">
        <f>COUNTIF(zadanie!$A$3:$J$24,početnosti!A28)</f>
        <v>8</v>
      </c>
      <c r="C28" s="11">
        <f t="shared" si="0"/>
        <v>0.03773584905660377</v>
      </c>
      <c r="D28" s="4">
        <f t="shared" si="5"/>
        <v>170</v>
      </c>
      <c r="E28" s="11">
        <f t="shared" si="1"/>
        <v>0.8018867924528302</v>
      </c>
      <c r="F28" s="4">
        <f t="shared" si="2"/>
        <v>50</v>
      </c>
      <c r="G28" s="11">
        <f t="shared" si="3"/>
        <v>0.2358490566037736</v>
      </c>
    </row>
    <row r="29" spans="1:7" ht="12.75">
      <c r="A29" s="4">
        <f t="shared" si="4"/>
        <v>26</v>
      </c>
      <c r="B29" s="4">
        <f>COUNTIF(zadanie!$A$3:$J$24,početnosti!A29)</f>
        <v>12</v>
      </c>
      <c r="C29" s="11">
        <f t="shared" si="0"/>
        <v>0.05660377358490566</v>
      </c>
      <c r="D29" s="4">
        <f t="shared" si="5"/>
        <v>182</v>
      </c>
      <c r="E29" s="11">
        <f t="shared" si="1"/>
        <v>0.8584905660377359</v>
      </c>
      <c r="F29" s="4">
        <f t="shared" si="2"/>
        <v>42</v>
      </c>
      <c r="G29" s="11">
        <f t="shared" si="3"/>
        <v>0.19811320754716982</v>
      </c>
    </row>
    <row r="30" spans="1:7" ht="12.75">
      <c r="A30" s="4">
        <f t="shared" si="4"/>
        <v>27</v>
      </c>
      <c r="B30" s="4">
        <f>COUNTIF(zadanie!$A$3:$J$24,početnosti!A30)</f>
        <v>6</v>
      </c>
      <c r="C30" s="11">
        <f t="shared" si="0"/>
        <v>0.02830188679245283</v>
      </c>
      <c r="D30" s="4">
        <f t="shared" si="5"/>
        <v>188</v>
      </c>
      <c r="E30" s="11">
        <f t="shared" si="1"/>
        <v>0.8867924528301887</v>
      </c>
      <c r="F30" s="4">
        <f t="shared" si="2"/>
        <v>30</v>
      </c>
      <c r="G30" s="11">
        <f t="shared" si="3"/>
        <v>0.14150943396226415</v>
      </c>
    </row>
    <row r="31" spans="1:7" ht="12.75">
      <c r="A31" s="4">
        <f t="shared" si="4"/>
        <v>28</v>
      </c>
      <c r="B31" s="4">
        <f>COUNTIF(zadanie!$A$3:$J$24,početnosti!A31)</f>
        <v>6</v>
      </c>
      <c r="C31" s="11">
        <f t="shared" si="0"/>
        <v>0.02830188679245283</v>
      </c>
      <c r="D31" s="4">
        <f t="shared" si="5"/>
        <v>194</v>
      </c>
      <c r="E31" s="11">
        <f t="shared" si="1"/>
        <v>0.9150943396226415</v>
      </c>
      <c r="F31" s="4">
        <f t="shared" si="2"/>
        <v>24</v>
      </c>
      <c r="G31" s="11">
        <f t="shared" si="3"/>
        <v>0.11320754716981132</v>
      </c>
    </row>
    <row r="32" spans="1:7" ht="12.75">
      <c r="A32" s="4">
        <f t="shared" si="4"/>
        <v>29</v>
      </c>
      <c r="B32" s="4">
        <f>COUNTIF(zadanie!$A$3:$J$24,početnosti!A32)</f>
        <v>12</v>
      </c>
      <c r="C32" s="11">
        <f t="shared" si="0"/>
        <v>0.05660377358490566</v>
      </c>
      <c r="D32" s="4">
        <f t="shared" si="5"/>
        <v>206</v>
      </c>
      <c r="E32" s="11">
        <f t="shared" si="1"/>
        <v>0.9716981132075472</v>
      </c>
      <c r="F32" s="4">
        <f t="shared" si="2"/>
        <v>18</v>
      </c>
      <c r="G32" s="11">
        <f t="shared" si="3"/>
        <v>0.08490566037735849</v>
      </c>
    </row>
    <row r="33" spans="1:7" ht="12.75">
      <c r="A33" s="4">
        <f t="shared" si="4"/>
        <v>30</v>
      </c>
      <c r="B33" s="4">
        <f>COUNTIF(zadanie!$A$3:$J$24,početnosti!A33)</f>
        <v>6</v>
      </c>
      <c r="C33" s="11">
        <f t="shared" si="0"/>
        <v>0.02830188679245283</v>
      </c>
      <c r="D33" s="4">
        <f t="shared" si="5"/>
        <v>212</v>
      </c>
      <c r="E33" s="11">
        <f t="shared" si="1"/>
        <v>1</v>
      </c>
      <c r="F33" s="4">
        <f>B33+F34</f>
        <v>6</v>
      </c>
      <c r="G33" s="11">
        <f t="shared" si="3"/>
        <v>0.02830188679245283</v>
      </c>
    </row>
    <row r="34" spans="1:7" ht="12.75">
      <c r="A34" s="4">
        <f t="shared" si="4"/>
        <v>31</v>
      </c>
      <c r="B34" s="4">
        <f>COUNTIF(zadanie!$A$3:$J$24,početnosti!A34)</f>
        <v>0</v>
      </c>
      <c r="C34" s="11">
        <f t="shared" si="0"/>
        <v>0</v>
      </c>
      <c r="D34" s="4">
        <f t="shared" si="5"/>
        <v>212</v>
      </c>
      <c r="E34" s="11">
        <f t="shared" si="1"/>
        <v>1</v>
      </c>
      <c r="F34" s="4">
        <f>B34</f>
        <v>0</v>
      </c>
      <c r="G34" s="11">
        <f t="shared" si="3"/>
        <v>0</v>
      </c>
    </row>
    <row r="35" spans="1:2" ht="12.75">
      <c r="A35" s="4" t="s">
        <v>7</v>
      </c>
      <c r="B35" s="4">
        <f>SUM(B2:B34)</f>
        <v>212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2" sqref="B2"/>
    </sheetView>
  </sheetViews>
  <sheetFormatPr defaultColWidth="10.875" defaultRowHeight="12.75"/>
  <cols>
    <col min="1" max="4" width="8.375" style="2" customWidth="1"/>
    <col min="5" max="16384" width="10.875" style="2" customWidth="1"/>
  </cols>
  <sheetData>
    <row r="1" spans="1:10" s="1" customFormat="1" ht="38.25">
      <c r="A1" s="3" t="s">
        <v>24</v>
      </c>
      <c r="B1" s="3" t="s">
        <v>22</v>
      </c>
      <c r="C1" s="3" t="s">
        <v>23</v>
      </c>
      <c r="D1" s="3" t="s">
        <v>26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5</v>
      </c>
      <c r="J1" s="3" t="s">
        <v>6</v>
      </c>
    </row>
    <row r="2" spans="1:13" s="1" customFormat="1" ht="12.75">
      <c r="A2" s="17">
        <f>ROW(A2)-1</f>
        <v>1</v>
      </c>
      <c r="B2" s="15">
        <f>B3-M4</f>
        <v>-4</v>
      </c>
      <c r="C2" s="15">
        <f>B3-1</f>
        <v>-1</v>
      </c>
      <c r="D2" s="14" t="str">
        <f aca="true" t="shared" si="0" ref="D2:D13">CONCATENATE(B2,"-",C2)</f>
        <v>-4--1</v>
      </c>
      <c r="E2" s="3">
        <f>INDEX(FREQUENCY(zadanie!$A$3:$J$24,$C$2:$C$13),A2,1)</f>
        <v>0</v>
      </c>
      <c r="F2" s="13">
        <f aca="true" t="shared" si="1" ref="F2:F13">E2/$E$14</f>
        <v>0</v>
      </c>
      <c r="G2" s="3">
        <f>E2</f>
        <v>0</v>
      </c>
      <c r="H2" s="13">
        <f aca="true" t="shared" si="2" ref="H2:H13">G2/$E$14</f>
        <v>0</v>
      </c>
      <c r="I2" s="3">
        <f aca="true" t="shared" si="3" ref="I2:I11">I3+E2</f>
        <v>212</v>
      </c>
      <c r="J2" s="13">
        <f aca="true" t="shared" si="4" ref="J2:J13">I2/$E$14</f>
        <v>1</v>
      </c>
      <c r="L2" s="3" t="s">
        <v>27</v>
      </c>
      <c r="M2" s="3">
        <f>MAX(zadanie!A3:J24)</f>
        <v>30</v>
      </c>
    </row>
    <row r="3" spans="1:13" s="1" customFormat="1" ht="12.75">
      <c r="A3" s="17">
        <f aca="true" t="shared" si="5" ref="A3:A13">ROW(A3)-1</f>
        <v>2</v>
      </c>
      <c r="B3" s="15">
        <f>M3</f>
        <v>0</v>
      </c>
      <c r="C3" s="14">
        <f aca="true" t="shared" si="6" ref="C3:C12">B4-1</f>
        <v>3</v>
      </c>
      <c r="D3" s="14" t="str">
        <f t="shared" si="0"/>
        <v>0-3</v>
      </c>
      <c r="E3" s="3">
        <f>INDEX(FREQUENCY(zadanie!$A$3:$J$24,$C$2:$C$13),A3,1)</f>
        <v>34</v>
      </c>
      <c r="F3" s="13">
        <f t="shared" si="1"/>
        <v>0.16037735849056603</v>
      </c>
      <c r="G3" s="4">
        <f>G2+E3</f>
        <v>34</v>
      </c>
      <c r="H3" s="13">
        <f t="shared" si="2"/>
        <v>0.16037735849056603</v>
      </c>
      <c r="I3" s="3">
        <f t="shared" si="3"/>
        <v>212</v>
      </c>
      <c r="J3" s="13">
        <f t="shared" si="4"/>
        <v>1</v>
      </c>
      <c r="L3" s="3" t="s">
        <v>28</v>
      </c>
      <c r="M3" s="3">
        <f>MIN(zadanie!A3:J24)</f>
        <v>0</v>
      </c>
    </row>
    <row r="4" spans="1:13" ht="12.75">
      <c r="A4" s="17">
        <f t="shared" si="5"/>
        <v>3</v>
      </c>
      <c r="B4" s="16">
        <f>B3+$M$4</f>
        <v>4</v>
      </c>
      <c r="C4" s="14">
        <f t="shared" si="6"/>
        <v>7</v>
      </c>
      <c r="D4" s="14" t="str">
        <f t="shared" si="0"/>
        <v>4-7</v>
      </c>
      <c r="E4" s="3">
        <f>INDEX(FREQUENCY(zadanie!$A$3:$J$24,$C$2:$C$13),A4,1)</f>
        <v>34</v>
      </c>
      <c r="F4" s="13">
        <f t="shared" si="1"/>
        <v>0.16037735849056603</v>
      </c>
      <c r="G4" s="4">
        <f aca="true" t="shared" si="7" ref="G4:G13">G3+E4</f>
        <v>68</v>
      </c>
      <c r="H4" s="13">
        <f t="shared" si="2"/>
        <v>0.32075471698113206</v>
      </c>
      <c r="I4" s="3">
        <f t="shared" si="3"/>
        <v>178</v>
      </c>
      <c r="J4" s="13">
        <f t="shared" si="4"/>
        <v>0.839622641509434</v>
      </c>
      <c r="L4" s="4" t="s">
        <v>29</v>
      </c>
      <c r="M4" s="4">
        <f>ROUNDUP((M2-M3+1)/10,0)</f>
        <v>4</v>
      </c>
    </row>
    <row r="5" spans="1:11" ht="12.75">
      <c r="A5" s="17">
        <f t="shared" si="5"/>
        <v>4</v>
      </c>
      <c r="B5" s="16">
        <f aca="true" t="shared" si="8" ref="B5:B13">B4+$M$4</f>
        <v>8</v>
      </c>
      <c r="C5" s="14">
        <f t="shared" si="6"/>
        <v>11</v>
      </c>
      <c r="D5" s="14" t="str">
        <f t="shared" si="0"/>
        <v>8-11</v>
      </c>
      <c r="E5" s="3">
        <f>INDEX(FREQUENCY(zadanie!$A$3:$J$24,$C$2:$C$13),A5,1)</f>
        <v>29</v>
      </c>
      <c r="F5" s="13">
        <f t="shared" si="1"/>
        <v>0.13679245283018868</v>
      </c>
      <c r="G5" s="4">
        <f t="shared" si="7"/>
        <v>97</v>
      </c>
      <c r="H5" s="13">
        <f t="shared" si="2"/>
        <v>0.45754716981132076</v>
      </c>
      <c r="I5" s="3">
        <f t="shared" si="3"/>
        <v>144</v>
      </c>
      <c r="J5" s="13">
        <f t="shared" si="4"/>
        <v>0.6792452830188679</v>
      </c>
      <c r="K5" s="1"/>
    </row>
    <row r="6" spans="1:10" ht="12.75">
      <c r="A6" s="17">
        <f t="shared" si="5"/>
        <v>5</v>
      </c>
      <c r="B6" s="16">
        <f t="shared" si="8"/>
        <v>12</v>
      </c>
      <c r="C6" s="14">
        <f t="shared" si="6"/>
        <v>15</v>
      </c>
      <c r="D6" s="14" t="str">
        <f t="shared" si="0"/>
        <v>12-15</v>
      </c>
      <c r="E6" s="3">
        <f>INDEX(FREQUENCY(zadanie!$A$3:$J$24,$C$2:$C$13),A6,1)</f>
        <v>17</v>
      </c>
      <c r="F6" s="13">
        <f t="shared" si="1"/>
        <v>0.08018867924528301</v>
      </c>
      <c r="G6" s="4">
        <f t="shared" si="7"/>
        <v>114</v>
      </c>
      <c r="H6" s="13">
        <f t="shared" si="2"/>
        <v>0.5377358490566038</v>
      </c>
      <c r="I6" s="3">
        <f t="shared" si="3"/>
        <v>115</v>
      </c>
      <c r="J6" s="13">
        <f t="shared" si="4"/>
        <v>0.5424528301886793</v>
      </c>
    </row>
    <row r="7" spans="1:11" ht="12.75">
      <c r="A7" s="17">
        <f t="shared" si="5"/>
        <v>6</v>
      </c>
      <c r="B7" s="16">
        <f t="shared" si="8"/>
        <v>16</v>
      </c>
      <c r="C7" s="14">
        <f t="shared" si="6"/>
        <v>19</v>
      </c>
      <c r="D7" s="14" t="str">
        <f t="shared" si="0"/>
        <v>16-19</v>
      </c>
      <c r="E7" s="3">
        <f>INDEX(FREQUENCY(zadanie!$A$3:$J$24,$C$2:$C$13),A7,1)</f>
        <v>20</v>
      </c>
      <c r="F7" s="13">
        <f t="shared" si="1"/>
        <v>0.09433962264150944</v>
      </c>
      <c r="G7" s="4">
        <f t="shared" si="7"/>
        <v>134</v>
      </c>
      <c r="H7" s="13">
        <f t="shared" si="2"/>
        <v>0.6320754716981132</v>
      </c>
      <c r="I7" s="3">
        <f>I8+E7</f>
        <v>98</v>
      </c>
      <c r="J7" s="13">
        <f t="shared" si="4"/>
        <v>0.46226415094339623</v>
      </c>
      <c r="K7" s="1"/>
    </row>
    <row r="8" spans="1:11" ht="12.75">
      <c r="A8" s="17">
        <f t="shared" si="5"/>
        <v>7</v>
      </c>
      <c r="B8" s="16">
        <f t="shared" si="8"/>
        <v>20</v>
      </c>
      <c r="C8" s="14">
        <f t="shared" si="6"/>
        <v>23</v>
      </c>
      <c r="D8" s="14" t="str">
        <f t="shared" si="0"/>
        <v>20-23</v>
      </c>
      <c r="E8" s="3">
        <f>INDEX(FREQUENCY(zadanie!$A$3:$J$24,$C$2:$C$13),A8,1)</f>
        <v>24</v>
      </c>
      <c r="F8" s="13">
        <f t="shared" si="1"/>
        <v>0.11320754716981132</v>
      </c>
      <c r="G8" s="4">
        <f>G7+E8</f>
        <v>158</v>
      </c>
      <c r="H8" s="13">
        <f t="shared" si="2"/>
        <v>0.7452830188679245</v>
      </c>
      <c r="I8" s="3">
        <f>I9+E8</f>
        <v>78</v>
      </c>
      <c r="J8" s="13">
        <f t="shared" si="4"/>
        <v>0.36792452830188677</v>
      </c>
      <c r="K8" s="1"/>
    </row>
    <row r="9" spans="1:11" ht="12.75">
      <c r="A9" s="17">
        <f t="shared" si="5"/>
        <v>8</v>
      </c>
      <c r="B9" s="16">
        <f t="shared" si="8"/>
        <v>24</v>
      </c>
      <c r="C9" s="14">
        <f t="shared" si="6"/>
        <v>27</v>
      </c>
      <c r="D9" s="14" t="str">
        <f t="shared" si="0"/>
        <v>24-27</v>
      </c>
      <c r="E9" s="3">
        <f>INDEX(FREQUENCY(zadanie!$A$3:$J$24,$C$2:$C$13),A9,1)</f>
        <v>30</v>
      </c>
      <c r="F9" s="13">
        <f t="shared" si="1"/>
        <v>0.14150943396226415</v>
      </c>
      <c r="G9" s="4">
        <f>G8+E9</f>
        <v>188</v>
      </c>
      <c r="H9" s="13">
        <f t="shared" si="2"/>
        <v>0.8867924528301887</v>
      </c>
      <c r="I9" s="3">
        <f>I10+E9</f>
        <v>54</v>
      </c>
      <c r="J9" s="13">
        <f t="shared" si="4"/>
        <v>0.25471698113207547</v>
      </c>
      <c r="K9" s="1"/>
    </row>
    <row r="10" spans="1:10" ht="12.75">
      <c r="A10" s="17">
        <f t="shared" si="5"/>
        <v>9</v>
      </c>
      <c r="B10" s="16">
        <f t="shared" si="8"/>
        <v>28</v>
      </c>
      <c r="C10" s="14">
        <f t="shared" si="6"/>
        <v>31</v>
      </c>
      <c r="D10" s="14" t="str">
        <f t="shared" si="0"/>
        <v>28-31</v>
      </c>
      <c r="E10" s="3">
        <f>INDEX(FREQUENCY(zadanie!$A$3:$J$24,$C$2:$C$13),A10,1)</f>
        <v>24</v>
      </c>
      <c r="F10" s="13">
        <f t="shared" si="1"/>
        <v>0.11320754716981132</v>
      </c>
      <c r="G10" s="4">
        <f>G9+E10</f>
        <v>212</v>
      </c>
      <c r="H10" s="13">
        <f t="shared" si="2"/>
        <v>1</v>
      </c>
      <c r="I10" s="3">
        <f t="shared" si="3"/>
        <v>24</v>
      </c>
      <c r="J10" s="13">
        <f t="shared" si="4"/>
        <v>0.11320754716981132</v>
      </c>
    </row>
    <row r="11" spans="1:10" ht="12.75">
      <c r="A11" s="17">
        <f t="shared" si="5"/>
        <v>10</v>
      </c>
      <c r="B11" s="16">
        <f t="shared" si="8"/>
        <v>32</v>
      </c>
      <c r="C11" s="14">
        <f t="shared" si="6"/>
        <v>35</v>
      </c>
      <c r="D11" s="14" t="str">
        <f t="shared" si="0"/>
        <v>32-35</v>
      </c>
      <c r="E11" s="3">
        <f>INDEX(FREQUENCY(zadanie!$A$3:$J$24,$C$2:$C$13),A11,1)</f>
        <v>0</v>
      </c>
      <c r="F11" s="13">
        <f t="shared" si="1"/>
        <v>0</v>
      </c>
      <c r="G11" s="4">
        <f t="shared" si="7"/>
        <v>212</v>
      </c>
      <c r="H11" s="13">
        <f t="shared" si="2"/>
        <v>1</v>
      </c>
      <c r="I11" s="3">
        <f t="shared" si="3"/>
        <v>0</v>
      </c>
      <c r="J11" s="13">
        <f t="shared" si="4"/>
        <v>0</v>
      </c>
    </row>
    <row r="12" spans="1:11" ht="12.75">
      <c r="A12" s="17">
        <f t="shared" si="5"/>
        <v>11</v>
      </c>
      <c r="B12" s="16">
        <f t="shared" si="8"/>
        <v>36</v>
      </c>
      <c r="C12" s="14">
        <f t="shared" si="6"/>
        <v>39</v>
      </c>
      <c r="D12" s="14" t="str">
        <f t="shared" si="0"/>
        <v>36-39</v>
      </c>
      <c r="E12" s="3">
        <f>INDEX(FREQUENCY(zadanie!$A$3:$J$24,$C$2:$C$13),A12,1)</f>
        <v>0</v>
      </c>
      <c r="F12" s="13">
        <f t="shared" si="1"/>
        <v>0</v>
      </c>
      <c r="G12" s="4">
        <f t="shared" si="7"/>
        <v>212</v>
      </c>
      <c r="H12" s="13">
        <f t="shared" si="2"/>
        <v>1</v>
      </c>
      <c r="I12" s="3">
        <f>I13+E12</f>
        <v>0</v>
      </c>
      <c r="J12" s="13">
        <f t="shared" si="4"/>
        <v>0</v>
      </c>
      <c r="K12" s="1"/>
    </row>
    <row r="13" spans="1:11" ht="12.75">
      <c r="A13" s="17">
        <f t="shared" si="5"/>
        <v>12</v>
      </c>
      <c r="B13" s="16">
        <f t="shared" si="8"/>
        <v>40</v>
      </c>
      <c r="C13" s="15">
        <f>C12+M4</f>
        <v>43</v>
      </c>
      <c r="D13" s="14" t="str">
        <f t="shared" si="0"/>
        <v>40-43</v>
      </c>
      <c r="E13" s="3">
        <f>INDEX(FREQUENCY(zadanie!$A$3:$J$24,$C$2:$C$13),A13,1)</f>
        <v>0</v>
      </c>
      <c r="F13" s="13">
        <f t="shared" si="1"/>
        <v>0</v>
      </c>
      <c r="G13" s="4">
        <f t="shared" si="7"/>
        <v>212</v>
      </c>
      <c r="H13" s="13">
        <f t="shared" si="2"/>
        <v>1</v>
      </c>
      <c r="I13" s="3">
        <f>E13</f>
        <v>0</v>
      </c>
      <c r="J13" s="13">
        <f t="shared" si="4"/>
        <v>0</v>
      </c>
      <c r="K13" s="1"/>
    </row>
    <row r="14" spans="1:6" ht="12.75">
      <c r="A14" s="21" t="s">
        <v>7</v>
      </c>
      <c r="B14" s="22"/>
      <c r="C14" s="22"/>
      <c r="D14" s="23"/>
      <c r="E14" s="12">
        <f>SUM(E2:E13)</f>
        <v>212</v>
      </c>
      <c r="F14" s="18"/>
    </row>
  </sheetData>
  <sheetProtection/>
  <mergeCells count="1">
    <mergeCell ref="A14:D1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2" sqref="B2"/>
    </sheetView>
  </sheetViews>
  <sheetFormatPr defaultColWidth="10.875" defaultRowHeight="12.75"/>
  <cols>
    <col min="1" max="4" width="8.375" style="2" customWidth="1"/>
    <col min="5" max="16384" width="10.875" style="2" customWidth="1"/>
  </cols>
  <sheetData>
    <row r="1" spans="1:10" s="1" customFormat="1" ht="38.25">
      <c r="A1" s="3" t="s">
        <v>24</v>
      </c>
      <c r="B1" s="3" t="s">
        <v>22</v>
      </c>
      <c r="C1" s="3" t="s">
        <v>23</v>
      </c>
      <c r="D1" s="3" t="s">
        <v>26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5</v>
      </c>
      <c r="J1" s="3" t="s">
        <v>6</v>
      </c>
    </row>
    <row r="2" spans="1:13" s="1" customFormat="1" ht="12.75">
      <c r="A2" s="17">
        <f>ROW(A2)-1</f>
        <v>1</v>
      </c>
      <c r="B2" s="15">
        <f>B3-M4</f>
        <v>-3</v>
      </c>
      <c r="C2" s="15">
        <f>B3-1</f>
        <v>-1</v>
      </c>
      <c r="D2" s="14" t="str">
        <f aca="true" t="shared" si="0" ref="D2:D18">CONCATENATE(B2,"-",C2)</f>
        <v>-3--1</v>
      </c>
      <c r="E2" s="3">
        <f>INDEX(FREQUENCY(zadanie!$A$3:$J$24,$C$2:$C$18),A2,1)</f>
        <v>0</v>
      </c>
      <c r="F2" s="13">
        <f aca="true" t="shared" si="1" ref="F2:F7">E2/$E$19</f>
        <v>0</v>
      </c>
      <c r="G2" s="3">
        <f>E2</f>
        <v>0</v>
      </c>
      <c r="H2" s="13">
        <f aca="true" t="shared" si="2" ref="H2:H7">G2/$E$19</f>
        <v>0</v>
      </c>
      <c r="I2" s="3">
        <f aca="true" t="shared" si="3" ref="I2:I16">I3+E2</f>
        <v>212</v>
      </c>
      <c r="J2" s="13">
        <f>I2/$E$19</f>
        <v>1</v>
      </c>
      <c r="L2" s="3" t="s">
        <v>27</v>
      </c>
      <c r="M2" s="3">
        <f>MAX(zadanie!A3:J24)</f>
        <v>30</v>
      </c>
    </row>
    <row r="3" spans="1:13" s="1" customFormat="1" ht="12.75">
      <c r="A3" s="17">
        <f aca="true" t="shared" si="4" ref="A3:A18">ROW(A3)-1</f>
        <v>2</v>
      </c>
      <c r="B3" s="15">
        <f>M3</f>
        <v>0</v>
      </c>
      <c r="C3" s="14">
        <f aca="true" t="shared" si="5" ref="C3:C17">B4-1</f>
        <v>2</v>
      </c>
      <c r="D3" s="14" t="str">
        <f t="shared" si="0"/>
        <v>0-2</v>
      </c>
      <c r="E3" s="3">
        <f>INDEX(FREQUENCY(zadanie!$A$3:$J$24,$C$2:$C$18),A3,1)</f>
        <v>25</v>
      </c>
      <c r="F3" s="13">
        <f t="shared" si="1"/>
        <v>0.1179245283018868</v>
      </c>
      <c r="G3" s="4">
        <f>G2+E3</f>
        <v>25</v>
      </c>
      <c r="H3" s="13">
        <f t="shared" si="2"/>
        <v>0.1179245283018868</v>
      </c>
      <c r="I3" s="3">
        <f t="shared" si="3"/>
        <v>212</v>
      </c>
      <c r="J3" s="13">
        <f>I3/$E$19</f>
        <v>1</v>
      </c>
      <c r="L3" s="3" t="s">
        <v>28</v>
      </c>
      <c r="M3" s="3">
        <f>MIN(zadanie!A3:J24)</f>
        <v>0</v>
      </c>
    </row>
    <row r="4" spans="1:13" ht="12.75">
      <c r="A4" s="17">
        <f t="shared" si="4"/>
        <v>3</v>
      </c>
      <c r="B4" s="16">
        <f>B3+$M$4</f>
        <v>3</v>
      </c>
      <c r="C4" s="14">
        <f t="shared" si="5"/>
        <v>5</v>
      </c>
      <c r="D4" s="14" t="str">
        <f t="shared" si="0"/>
        <v>3-5</v>
      </c>
      <c r="E4" s="3">
        <f>INDEX(FREQUENCY(zadanie!$A$3:$J$24,$C$2:$C$18),A4,1)</f>
        <v>19</v>
      </c>
      <c r="F4" s="13">
        <f t="shared" si="1"/>
        <v>0.08962264150943396</v>
      </c>
      <c r="G4" s="4">
        <f aca="true" t="shared" si="6" ref="G4:G18">G3+E4</f>
        <v>44</v>
      </c>
      <c r="H4" s="13">
        <f t="shared" si="2"/>
        <v>0.20754716981132076</v>
      </c>
      <c r="I4" s="3">
        <f t="shared" si="3"/>
        <v>187</v>
      </c>
      <c r="J4" s="13">
        <f>I4/$E$19</f>
        <v>0.8820754716981132</v>
      </c>
      <c r="L4" s="4" t="s">
        <v>29</v>
      </c>
      <c r="M4" s="4">
        <f>ROUNDUP((M2-M3+1)/15,0)</f>
        <v>3</v>
      </c>
    </row>
    <row r="5" spans="1:11" ht="12.75">
      <c r="A5" s="17">
        <f t="shared" si="4"/>
        <v>4</v>
      </c>
      <c r="B5" s="16">
        <f aca="true" t="shared" si="7" ref="B5:B18">B4+$M$4</f>
        <v>6</v>
      </c>
      <c r="C5" s="14">
        <f t="shared" si="5"/>
        <v>8</v>
      </c>
      <c r="D5" s="14" t="str">
        <f t="shared" si="0"/>
        <v>6-8</v>
      </c>
      <c r="E5" s="3">
        <f>INDEX(FREQUENCY(zadanie!$A$3:$J$24,$C$2:$C$18),A5,1)</f>
        <v>31</v>
      </c>
      <c r="F5" s="13">
        <f t="shared" si="1"/>
        <v>0.14622641509433962</v>
      </c>
      <c r="G5" s="4">
        <f t="shared" si="6"/>
        <v>75</v>
      </c>
      <c r="H5" s="13">
        <f t="shared" si="2"/>
        <v>0.35377358490566035</v>
      </c>
      <c r="I5" s="3">
        <f t="shared" si="3"/>
        <v>168</v>
      </c>
      <c r="J5" s="13">
        <f>I5/$E$19</f>
        <v>0.7924528301886793</v>
      </c>
      <c r="K5" s="1"/>
    </row>
    <row r="6" spans="1:10" ht="12.75">
      <c r="A6" s="17">
        <f t="shared" si="4"/>
        <v>5</v>
      </c>
      <c r="B6" s="16">
        <f t="shared" si="7"/>
        <v>9</v>
      </c>
      <c r="C6" s="14">
        <f t="shared" si="5"/>
        <v>11</v>
      </c>
      <c r="D6" s="14" t="str">
        <f t="shared" si="0"/>
        <v>9-11</v>
      </c>
      <c r="E6" s="3">
        <f>INDEX(FREQUENCY(zadanie!$A$3:$J$24,$C$2:$C$18),A6,1)</f>
        <v>22</v>
      </c>
      <c r="F6" s="13">
        <f t="shared" si="1"/>
        <v>0.10377358490566038</v>
      </c>
      <c r="G6" s="4">
        <f t="shared" si="6"/>
        <v>97</v>
      </c>
      <c r="H6" s="13">
        <f t="shared" si="2"/>
        <v>0.45754716981132076</v>
      </c>
      <c r="I6" s="3">
        <f t="shared" si="3"/>
        <v>137</v>
      </c>
      <c r="J6" s="13">
        <f>I6/$E$19</f>
        <v>0.6462264150943396</v>
      </c>
    </row>
    <row r="7" spans="1:11" ht="12.75">
      <c r="A7" s="17">
        <f t="shared" si="4"/>
        <v>6</v>
      </c>
      <c r="B7" s="16">
        <f t="shared" si="7"/>
        <v>12</v>
      </c>
      <c r="C7" s="14">
        <f t="shared" si="5"/>
        <v>14</v>
      </c>
      <c r="D7" s="14" t="str">
        <f t="shared" si="0"/>
        <v>12-14</v>
      </c>
      <c r="E7" s="3">
        <f>INDEX(FREQUENCY(zadanie!$A$3:$J$24,$C$2:$C$18),A7,1)</f>
        <v>15</v>
      </c>
      <c r="F7" s="13">
        <f t="shared" si="1"/>
        <v>0.07075471698113207</v>
      </c>
      <c r="G7" s="4">
        <f t="shared" si="6"/>
        <v>112</v>
      </c>
      <c r="H7" s="13">
        <f t="shared" si="2"/>
        <v>0.5283018867924528</v>
      </c>
      <c r="I7" s="3">
        <f t="shared" si="3"/>
        <v>115</v>
      </c>
      <c r="J7" s="13">
        <f aca="true" t="shared" si="8" ref="J7:J14">I7/$E$19</f>
        <v>0.5424528301886793</v>
      </c>
      <c r="K7" s="1"/>
    </row>
    <row r="8" spans="1:11" ht="12.75">
      <c r="A8" s="17">
        <f t="shared" si="4"/>
        <v>7</v>
      </c>
      <c r="B8" s="16">
        <f t="shared" si="7"/>
        <v>15</v>
      </c>
      <c r="C8" s="14">
        <f t="shared" si="5"/>
        <v>17</v>
      </c>
      <c r="D8" s="14" t="str">
        <f t="shared" si="0"/>
        <v>15-17</v>
      </c>
      <c r="E8" s="3">
        <f>INDEX(FREQUENCY(zadanie!$A$3:$J$24,$C$2:$C$18),A8,1)</f>
        <v>14</v>
      </c>
      <c r="F8" s="13">
        <f aca="true" t="shared" si="9" ref="F8:F15">E8/$E$19</f>
        <v>0.0660377358490566</v>
      </c>
      <c r="G8" s="4">
        <f t="shared" si="6"/>
        <v>126</v>
      </c>
      <c r="H8" s="13">
        <f aca="true" t="shared" si="10" ref="H8:H15">G8/$E$19</f>
        <v>0.5943396226415094</v>
      </c>
      <c r="I8" s="3">
        <f aca="true" t="shared" si="11" ref="I8:I13">I9+E8</f>
        <v>100</v>
      </c>
      <c r="J8" s="13">
        <f t="shared" si="8"/>
        <v>0.4716981132075472</v>
      </c>
      <c r="K8" s="1"/>
    </row>
    <row r="9" spans="1:11" ht="12.75">
      <c r="A9" s="17">
        <f t="shared" si="4"/>
        <v>8</v>
      </c>
      <c r="B9" s="16">
        <f aca="true" t="shared" si="12" ref="B9:B14">B8+$M$4</f>
        <v>18</v>
      </c>
      <c r="C9" s="14">
        <f t="shared" si="5"/>
        <v>20</v>
      </c>
      <c r="D9" s="14" t="str">
        <f aca="true" t="shared" si="13" ref="D9:D14">CONCATENATE(B9,"-",C9)</f>
        <v>18-20</v>
      </c>
      <c r="E9" s="3">
        <f>INDEX(FREQUENCY(zadanie!$A$3:$J$24,$C$2:$C$18),A9,1)</f>
        <v>15</v>
      </c>
      <c r="F9" s="13">
        <f t="shared" si="9"/>
        <v>0.07075471698113207</v>
      </c>
      <c r="G9" s="4">
        <f aca="true" t="shared" si="14" ref="G9:G14">G8+E9</f>
        <v>141</v>
      </c>
      <c r="H9" s="13">
        <f t="shared" si="10"/>
        <v>0.6650943396226415</v>
      </c>
      <c r="I9" s="3">
        <f t="shared" si="11"/>
        <v>86</v>
      </c>
      <c r="J9" s="13">
        <f t="shared" si="8"/>
        <v>0.4056603773584906</v>
      </c>
      <c r="K9" s="1"/>
    </row>
    <row r="10" spans="1:11" ht="12.75">
      <c r="A10" s="17">
        <f t="shared" si="4"/>
        <v>9</v>
      </c>
      <c r="B10" s="16">
        <f t="shared" si="12"/>
        <v>21</v>
      </c>
      <c r="C10" s="14">
        <f t="shared" si="5"/>
        <v>23</v>
      </c>
      <c r="D10" s="14" t="str">
        <f t="shared" si="13"/>
        <v>21-23</v>
      </c>
      <c r="E10" s="3">
        <f>INDEX(FREQUENCY(zadanie!$A$3:$J$24,$C$2:$C$18),A10,1)</f>
        <v>17</v>
      </c>
      <c r="F10" s="13">
        <f t="shared" si="9"/>
        <v>0.08018867924528301</v>
      </c>
      <c r="G10" s="4">
        <f t="shared" si="14"/>
        <v>158</v>
      </c>
      <c r="H10" s="13">
        <f t="shared" si="10"/>
        <v>0.7452830188679245</v>
      </c>
      <c r="I10" s="3">
        <f t="shared" si="11"/>
        <v>71</v>
      </c>
      <c r="J10" s="13">
        <f t="shared" si="8"/>
        <v>0.33490566037735847</v>
      </c>
      <c r="K10" s="1"/>
    </row>
    <row r="11" spans="1:11" ht="12.75">
      <c r="A11" s="17">
        <f t="shared" si="4"/>
        <v>10</v>
      </c>
      <c r="B11" s="16">
        <f t="shared" si="12"/>
        <v>24</v>
      </c>
      <c r="C11" s="14">
        <f t="shared" si="5"/>
        <v>26</v>
      </c>
      <c r="D11" s="14" t="str">
        <f t="shared" si="13"/>
        <v>24-26</v>
      </c>
      <c r="E11" s="3">
        <f>INDEX(FREQUENCY(zadanie!$A$3:$J$24,$C$2:$C$18),A11,1)</f>
        <v>24</v>
      </c>
      <c r="F11" s="13">
        <f t="shared" si="9"/>
        <v>0.11320754716981132</v>
      </c>
      <c r="G11" s="4">
        <f t="shared" si="14"/>
        <v>182</v>
      </c>
      <c r="H11" s="13">
        <f t="shared" si="10"/>
        <v>0.8584905660377359</v>
      </c>
      <c r="I11" s="3">
        <f t="shared" si="11"/>
        <v>54</v>
      </c>
      <c r="J11" s="13">
        <f t="shared" si="8"/>
        <v>0.25471698113207547</v>
      </c>
      <c r="K11" s="1"/>
    </row>
    <row r="12" spans="1:11" ht="12.75">
      <c r="A12" s="17">
        <f t="shared" si="4"/>
        <v>11</v>
      </c>
      <c r="B12" s="16">
        <f t="shared" si="12"/>
        <v>27</v>
      </c>
      <c r="C12" s="14">
        <f t="shared" si="5"/>
        <v>29</v>
      </c>
      <c r="D12" s="14" t="str">
        <f t="shared" si="13"/>
        <v>27-29</v>
      </c>
      <c r="E12" s="3">
        <f>INDEX(FREQUENCY(zadanie!$A$3:$J$24,$C$2:$C$18),A12,1)</f>
        <v>24</v>
      </c>
      <c r="F12" s="13">
        <f t="shared" si="9"/>
        <v>0.11320754716981132</v>
      </c>
      <c r="G12" s="4">
        <f t="shared" si="14"/>
        <v>206</v>
      </c>
      <c r="H12" s="13">
        <f t="shared" si="10"/>
        <v>0.9716981132075472</v>
      </c>
      <c r="I12" s="3">
        <f t="shared" si="11"/>
        <v>30</v>
      </c>
      <c r="J12" s="13">
        <f t="shared" si="8"/>
        <v>0.14150943396226415</v>
      </c>
      <c r="K12" s="1"/>
    </row>
    <row r="13" spans="1:11" ht="12.75">
      <c r="A13" s="17">
        <f t="shared" si="4"/>
        <v>12</v>
      </c>
      <c r="B13" s="16">
        <f t="shared" si="12"/>
        <v>30</v>
      </c>
      <c r="C13" s="14">
        <f t="shared" si="5"/>
        <v>32</v>
      </c>
      <c r="D13" s="14" t="str">
        <f t="shared" si="13"/>
        <v>30-32</v>
      </c>
      <c r="E13" s="3">
        <f>INDEX(FREQUENCY(zadanie!$A$3:$J$24,$C$2:$C$18),A13,1)</f>
        <v>6</v>
      </c>
      <c r="F13" s="13">
        <f t="shared" si="9"/>
        <v>0.02830188679245283</v>
      </c>
      <c r="G13" s="4">
        <f t="shared" si="14"/>
        <v>212</v>
      </c>
      <c r="H13" s="13">
        <f t="shared" si="10"/>
        <v>1</v>
      </c>
      <c r="I13" s="3">
        <f t="shared" si="11"/>
        <v>6</v>
      </c>
      <c r="J13" s="13">
        <f t="shared" si="8"/>
        <v>0.02830188679245283</v>
      </c>
      <c r="K13" s="1"/>
    </row>
    <row r="14" spans="1:11" ht="12.75">
      <c r="A14" s="17">
        <f t="shared" si="4"/>
        <v>13</v>
      </c>
      <c r="B14" s="16">
        <f t="shared" si="12"/>
        <v>33</v>
      </c>
      <c r="C14" s="14">
        <f t="shared" si="5"/>
        <v>35</v>
      </c>
      <c r="D14" s="14" t="str">
        <f t="shared" si="13"/>
        <v>33-35</v>
      </c>
      <c r="E14" s="3">
        <f>INDEX(FREQUENCY(zadanie!$A$3:$J$24,$C$2:$C$18),A14,1)</f>
        <v>0</v>
      </c>
      <c r="F14" s="13">
        <f t="shared" si="9"/>
        <v>0</v>
      </c>
      <c r="G14" s="4">
        <f t="shared" si="14"/>
        <v>212</v>
      </c>
      <c r="H14" s="13">
        <f t="shared" si="10"/>
        <v>1</v>
      </c>
      <c r="I14" s="3">
        <f t="shared" si="3"/>
        <v>0</v>
      </c>
      <c r="J14" s="13">
        <f t="shared" si="8"/>
        <v>0</v>
      </c>
      <c r="K14" s="1"/>
    </row>
    <row r="15" spans="1:10" ht="12.75">
      <c r="A15" s="17">
        <f t="shared" si="4"/>
        <v>14</v>
      </c>
      <c r="B15" s="16">
        <f t="shared" si="7"/>
        <v>36</v>
      </c>
      <c r="C15" s="14">
        <f t="shared" si="5"/>
        <v>38</v>
      </c>
      <c r="D15" s="14" t="str">
        <f t="shared" si="0"/>
        <v>36-38</v>
      </c>
      <c r="E15" s="3">
        <f>INDEX(FREQUENCY(zadanie!$A$3:$J$24,$C$2:$C$18),A15,1)</f>
        <v>0</v>
      </c>
      <c r="F15" s="13">
        <f t="shared" si="9"/>
        <v>0</v>
      </c>
      <c r="G15" s="4">
        <f t="shared" si="6"/>
        <v>212</v>
      </c>
      <c r="H15" s="13">
        <f t="shared" si="10"/>
        <v>1</v>
      </c>
      <c r="I15" s="3">
        <f t="shared" si="3"/>
        <v>0</v>
      </c>
      <c r="J15" s="13">
        <f>I15/$E$19</f>
        <v>0</v>
      </c>
    </row>
    <row r="16" spans="1:10" ht="12.75">
      <c r="A16" s="17">
        <f t="shared" si="4"/>
        <v>15</v>
      </c>
      <c r="B16" s="16">
        <f t="shared" si="7"/>
        <v>39</v>
      </c>
      <c r="C16" s="14">
        <f t="shared" si="5"/>
        <v>41</v>
      </c>
      <c r="D16" s="14" t="str">
        <f t="shared" si="0"/>
        <v>39-41</v>
      </c>
      <c r="E16" s="3">
        <f>INDEX(FREQUENCY(zadanie!$A$3:$J$24,$C$2:$C$18),A16,1)</f>
        <v>0</v>
      </c>
      <c r="F16" s="13">
        <f>E16/$E$19</f>
        <v>0</v>
      </c>
      <c r="G16" s="4">
        <f t="shared" si="6"/>
        <v>212</v>
      </c>
      <c r="H16" s="13">
        <f>G16/$E$19</f>
        <v>1</v>
      </c>
      <c r="I16" s="3">
        <f t="shared" si="3"/>
        <v>0</v>
      </c>
      <c r="J16" s="13">
        <f>I16/$E$19</f>
        <v>0</v>
      </c>
    </row>
    <row r="17" spans="1:11" ht="12.75">
      <c r="A17" s="17">
        <f t="shared" si="4"/>
        <v>16</v>
      </c>
      <c r="B17" s="16">
        <f t="shared" si="7"/>
        <v>42</v>
      </c>
      <c r="C17" s="14">
        <f t="shared" si="5"/>
        <v>44</v>
      </c>
      <c r="D17" s="14" t="str">
        <f t="shared" si="0"/>
        <v>42-44</v>
      </c>
      <c r="E17" s="3">
        <f>INDEX(FREQUENCY(zadanie!$A$3:$J$24,$C$2:$C$18),A17,1)</f>
        <v>0</v>
      </c>
      <c r="F17" s="13">
        <f>E17/$E$19</f>
        <v>0</v>
      </c>
      <c r="G17" s="4">
        <f t="shared" si="6"/>
        <v>212</v>
      </c>
      <c r="H17" s="13">
        <f>G17/$E$19</f>
        <v>1</v>
      </c>
      <c r="I17" s="3">
        <f>I18+E17</f>
        <v>0</v>
      </c>
      <c r="J17" s="13">
        <f>I17/$E$19</f>
        <v>0</v>
      </c>
      <c r="K17" s="1"/>
    </row>
    <row r="18" spans="1:11" ht="12.75">
      <c r="A18" s="17">
        <f t="shared" si="4"/>
        <v>17</v>
      </c>
      <c r="B18" s="16">
        <f t="shared" si="7"/>
        <v>45</v>
      </c>
      <c r="C18" s="15">
        <f>C17+M4</f>
        <v>47</v>
      </c>
      <c r="D18" s="14" t="str">
        <f t="shared" si="0"/>
        <v>45-47</v>
      </c>
      <c r="E18" s="3">
        <f>INDEX(FREQUENCY(zadanie!$A$3:$J$24,$C$2:$C$18),A18,1)</f>
        <v>0</v>
      </c>
      <c r="F18" s="13">
        <f>E18/$E$19</f>
        <v>0</v>
      </c>
      <c r="G18" s="4">
        <f t="shared" si="6"/>
        <v>212</v>
      </c>
      <c r="H18" s="13">
        <f>G18/$E$19</f>
        <v>1</v>
      </c>
      <c r="I18" s="3">
        <f>E18</f>
        <v>0</v>
      </c>
      <c r="J18" s="13">
        <f>I18/$E$19</f>
        <v>0</v>
      </c>
      <c r="K18" s="1"/>
    </row>
    <row r="19" spans="1:6" ht="12.75">
      <c r="A19" s="21" t="s">
        <v>7</v>
      </c>
      <c r="B19" s="22"/>
      <c r="C19" s="22"/>
      <c r="D19" s="23"/>
      <c r="E19" s="12">
        <f>SUM(E2:E18)</f>
        <v>212</v>
      </c>
      <c r="F19" s="18"/>
    </row>
  </sheetData>
  <sheetProtection/>
  <mergeCells count="1">
    <mergeCell ref="A19:D1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="150" zoomScaleNormal="150" zoomScalePageLayoutView="0" workbookViewId="0" topLeftCell="A1">
      <selection activeCell="A6" sqref="A6"/>
    </sheetView>
  </sheetViews>
  <sheetFormatPr defaultColWidth="9.00390625" defaultRowHeight="12.75"/>
  <cols>
    <col min="1" max="1" width="9.625" style="2" customWidth="1"/>
    <col min="2" max="2" width="23.125" style="2" customWidth="1"/>
    <col min="3" max="16384" width="9.125" style="2" customWidth="1"/>
  </cols>
  <sheetData>
    <row r="1" spans="2:3" ht="12.75">
      <c r="B1" s="4" t="s">
        <v>8</v>
      </c>
      <c r="C1" s="9">
        <f>AVERAGE(zadanie!A3:J24)</f>
        <v>14.533018867924529</v>
      </c>
    </row>
    <row r="2" spans="2:3" ht="12.75">
      <c r="B2" s="4" t="s">
        <v>9</v>
      </c>
      <c r="C2" s="9" t="e">
        <f>GEOMEAN(zadanie!A3:J24)</f>
        <v>#NUM!</v>
      </c>
    </row>
    <row r="3" spans="2:3" ht="12.75">
      <c r="B3" s="4" t="s">
        <v>10</v>
      </c>
      <c r="C3" s="9" t="e">
        <f>HARMEAN(zadanie!A3:J24)</f>
        <v>#NUM!</v>
      </c>
    </row>
    <row r="4" spans="2:3" ht="12.75">
      <c r="B4" s="4" t="s">
        <v>11</v>
      </c>
      <c r="C4" s="6">
        <f>MODE(zadanie!A3:J24)</f>
        <v>6</v>
      </c>
    </row>
    <row r="5" spans="2:3" ht="12.75">
      <c r="B5" s="4" t="s">
        <v>12</v>
      </c>
      <c r="C5" s="6">
        <f>MEDIAN(zadanie!A3:J24)</f>
        <v>13</v>
      </c>
    </row>
    <row r="6" spans="1:3" ht="12.75">
      <c r="A6" s="5">
        <v>1</v>
      </c>
      <c r="B6" s="4" t="s">
        <v>13</v>
      </c>
      <c r="C6" s="6">
        <f>QUARTILE(zadanie!A3:J24,A6)</f>
        <v>6</v>
      </c>
    </row>
    <row r="7" spans="1:3" ht="12.75">
      <c r="A7" s="7">
        <v>0.7</v>
      </c>
      <c r="B7" s="4" t="s">
        <v>14</v>
      </c>
      <c r="C7" s="6">
        <f>PERCENTILE(zadanie!A3:J24,A7)</f>
        <v>22</v>
      </c>
    </row>
    <row r="8" spans="2:3" ht="12.75">
      <c r="B8" s="4" t="s">
        <v>15</v>
      </c>
      <c r="C8" s="6">
        <f>MAX(zadanie!A3:J24)-MIN(zadanie!A3:J24)</f>
        <v>30</v>
      </c>
    </row>
    <row r="9" spans="2:3" ht="12.75">
      <c r="B9" s="4" t="s">
        <v>16</v>
      </c>
      <c r="C9" s="9">
        <f>AVEDEV(zadanie!A3:J24)</f>
        <v>8.544321822712709</v>
      </c>
    </row>
    <row r="10" spans="2:3" ht="12.75">
      <c r="B10" s="4" t="s">
        <v>17</v>
      </c>
      <c r="C10" s="9">
        <f>STDEVP(zadanie!A3:J24)</f>
        <v>9.528697684661935</v>
      </c>
    </row>
    <row r="11" spans="2:3" ht="12.75">
      <c r="B11" s="4" t="s">
        <v>18</v>
      </c>
      <c r="C11" s="9">
        <f>VARP(zadanie!A3:J24)</f>
        <v>90.79607956568174</v>
      </c>
    </row>
    <row r="12" spans="2:3" ht="12.75">
      <c r="B12" s="4" t="s">
        <v>19</v>
      </c>
      <c r="C12" s="8">
        <f>C10/C1</f>
        <v>0.6556585229303247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Milan</cp:lastModifiedBy>
  <cp:lastPrinted>2012-02-14T08:05:38Z</cp:lastPrinted>
  <dcterms:created xsi:type="dcterms:W3CDTF">2009-02-25T12:07:50Z</dcterms:created>
  <dcterms:modified xsi:type="dcterms:W3CDTF">2018-10-09T18:45:31Z</dcterms:modified>
  <cp:category/>
  <cp:version/>
  <cp:contentType/>
  <cp:contentStatus/>
</cp:coreProperties>
</file>